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<sst xmlns="http://schemas.openxmlformats.org/spreadsheetml/2006/main" count="805" uniqueCount="230">
  <si>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</si>
  <si>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</si>
  <si>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</si>
  <si>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</si>
  <si>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</si>
  <si>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</si>
  <si>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</si>
  <si>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</si>
  <si>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</si>
  <si>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</si>
  <si>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</si>
  <si>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</si>
  <si>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</si>
  <si>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</si>
  <si>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</si>
  <si>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</si>
  <si>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</si>
  <si>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</si>
  <si>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</si>
  <si>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</si>
  <si>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</si>
  <si>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</si>
  <si>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</si>
  <si>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</si>
  <si>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</si>
  <si>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ВОЛОГОДСКАЯ ул.</t>
  </si>
  <si>
    <t>Г. СУФТИНА ул.</t>
  </si>
  <si>
    <t>ГАГАРИНА ул.</t>
  </si>
  <si>
    <t>ГАЙДАРА ул.</t>
  </si>
  <si>
    <t>К.С. БАДИГИНА прз.</t>
  </si>
  <si>
    <t>КОМСОМОЛЬСКАЯ ул.</t>
  </si>
  <si>
    <t>ЛОМОНОСОВА пр.</t>
  </si>
  <si>
    <t>ОБВОДНЫЙ КАНАЛ пр.</t>
  </si>
  <si>
    <t>ПОПОВА ул.</t>
  </si>
  <si>
    <t>САМОЙЛО ул.</t>
  </si>
  <si>
    <t>СЕВЕРНОЙ ДВИНЫ наб.</t>
  </si>
  <si>
    <t>СИБИРЯКОВЦЕВ прз.</t>
  </si>
  <si>
    <t>ТЕСНАНОВА ул.</t>
  </si>
  <si>
    <t>ТЫКО ВЫЛКИ ул.</t>
  </si>
  <si>
    <t>1, к1</t>
  </si>
  <si>
    <t>14</t>
  </si>
  <si>
    <t>16, к1</t>
  </si>
  <si>
    <t>33</t>
  </si>
  <si>
    <t>39, к1</t>
  </si>
  <si>
    <t>37</t>
  </si>
  <si>
    <t>45</t>
  </si>
  <si>
    <t>29</t>
  </si>
  <si>
    <t>16</t>
  </si>
  <si>
    <t>4, к1</t>
  </si>
  <si>
    <t>5</t>
  </si>
  <si>
    <t>7</t>
  </si>
  <si>
    <t>12</t>
  </si>
  <si>
    <t>43, к2</t>
  </si>
  <si>
    <t>46</t>
  </si>
  <si>
    <t>183, к2</t>
  </si>
  <si>
    <t>183, к3</t>
  </si>
  <si>
    <t>213</t>
  </si>
  <si>
    <t>88</t>
  </si>
  <si>
    <t>123</t>
  </si>
  <si>
    <t>56, к1</t>
  </si>
  <si>
    <t>60</t>
  </si>
  <si>
    <t>26</t>
  </si>
  <si>
    <t>118</t>
  </si>
  <si>
    <t>10</t>
  </si>
  <si>
    <t>2</t>
  </si>
  <si>
    <t>6</t>
  </si>
  <si>
    <t>КАРЛА МАРКСА ул.</t>
  </si>
  <si>
    <t>СОВЕТСКИХ КОСМОНАВТОВ пр.</t>
  </si>
  <si>
    <t>28, к1</t>
  </si>
  <si>
    <t>21</t>
  </si>
  <si>
    <t>23</t>
  </si>
  <si>
    <t>25</t>
  </si>
  <si>
    <t>35</t>
  </si>
  <si>
    <t>38</t>
  </si>
  <si>
    <t>39</t>
  </si>
  <si>
    <t>8</t>
  </si>
  <si>
    <t>42</t>
  </si>
  <si>
    <t>172, к3</t>
  </si>
  <si>
    <t>112</t>
  </si>
  <si>
    <t>192</t>
  </si>
  <si>
    <t>200, 1</t>
  </si>
  <si>
    <t>36</t>
  </si>
  <si>
    <t>КАРЕЛЬСКАЯ ул.</t>
  </si>
  <si>
    <t>ЛОГИНОВА ул.</t>
  </si>
  <si>
    <t>1, к2</t>
  </si>
  <si>
    <t>47</t>
  </si>
  <si>
    <t>53</t>
  </si>
  <si>
    <t>74</t>
  </si>
  <si>
    <t>279</t>
  </si>
  <si>
    <t>283</t>
  </si>
  <si>
    <t>50</t>
  </si>
  <si>
    <t>50, к1</t>
  </si>
  <si>
    <t>52</t>
  </si>
  <si>
    <t>56</t>
  </si>
  <si>
    <t>СВОБОДЫ ул.</t>
  </si>
  <si>
    <t>30</t>
  </si>
  <si>
    <t>32</t>
  </si>
  <si>
    <t>59</t>
  </si>
  <si>
    <t>61</t>
  </si>
  <si>
    <t>63</t>
  </si>
  <si>
    <t>28</t>
  </si>
  <si>
    <t>57, к1</t>
  </si>
  <si>
    <t>107, к1</t>
  </si>
  <si>
    <t>113</t>
  </si>
  <si>
    <t>194</t>
  </si>
  <si>
    <t>194, к2</t>
  </si>
  <si>
    <t>679,8</t>
  </si>
  <si>
    <t>454,8</t>
  </si>
  <si>
    <t>533,9</t>
  </si>
  <si>
    <t>522,4</t>
  </si>
  <si>
    <t>329,6</t>
  </si>
  <si>
    <t>746,8</t>
  </si>
  <si>
    <t>332,8</t>
  </si>
  <si>
    <t>530,1</t>
  </si>
  <si>
    <t>1065,5</t>
  </si>
  <si>
    <t>588,7</t>
  </si>
  <si>
    <t>494,2</t>
  </si>
  <si>
    <t>740,9</t>
  </si>
  <si>
    <t>588,1</t>
  </si>
  <si>
    <t>550,3</t>
  </si>
  <si>
    <t>390,2</t>
  </si>
  <si>
    <t>354,8</t>
  </si>
  <si>
    <t>548,9</t>
  </si>
  <si>
    <t>979,4</t>
  </si>
  <si>
    <t>729,1</t>
  </si>
  <si>
    <t>473,2</t>
  </si>
  <si>
    <t>596,7</t>
  </si>
  <si>
    <t>577,1</t>
  </si>
  <si>
    <t>572,9</t>
  </si>
  <si>
    <t>425,9</t>
  </si>
  <si>
    <t>422,9</t>
  </si>
  <si>
    <t>421,5</t>
  </si>
  <si>
    <t>420,5</t>
  </si>
  <si>
    <t>412,8</t>
  </si>
  <si>
    <t>260,9</t>
  </si>
  <si>
    <t>496</t>
  </si>
  <si>
    <t>523</t>
  </si>
  <si>
    <t>518,8</t>
  </si>
  <si>
    <t>584,9</t>
  </si>
  <si>
    <t>582,4</t>
  </si>
  <si>
    <t>328,3</t>
  </si>
  <si>
    <t>600,3</t>
  </si>
  <si>
    <t>591,3</t>
  </si>
  <si>
    <t>516,5</t>
  </si>
  <si>
    <t>307,6</t>
  </si>
  <si>
    <t>663,1</t>
  </si>
  <si>
    <t>546,3</t>
  </si>
  <si>
    <t>412,3</t>
  </si>
  <si>
    <t>343,8</t>
  </si>
  <si>
    <t>662,2</t>
  </si>
  <si>
    <t>987,5</t>
  </si>
  <si>
    <t>584,2</t>
  </si>
  <si>
    <t>399,7</t>
  </si>
  <si>
    <t>854,2</t>
  </si>
  <si>
    <t>866,7</t>
  </si>
  <si>
    <t>576</t>
  </si>
  <si>
    <t>597,6</t>
  </si>
  <si>
    <t>594,1</t>
  </si>
  <si>
    <t>596,5</t>
  </si>
  <si>
    <t>393,3</t>
  </si>
  <si>
    <t>464,6</t>
  </si>
  <si>
    <t>537,4</t>
  </si>
  <si>
    <t>539,3</t>
  </si>
  <si>
    <t>273,9</t>
  </si>
  <si>
    <t>632</t>
  </si>
  <si>
    <t>320,1</t>
  </si>
  <si>
    <t>660</t>
  </si>
  <si>
    <t>724,1</t>
  </si>
  <si>
    <t>464,4</t>
  </si>
  <si>
    <t>394</t>
  </si>
  <si>
    <t>598,7</t>
  </si>
  <si>
    <t>469,6</t>
  </si>
  <si>
    <t>480,2</t>
  </si>
  <si>
    <t>400,8</t>
  </si>
  <si>
    <t>227,4</t>
  </si>
  <si>
    <t>348,5</t>
  </si>
  <si>
    <t>546</t>
  </si>
  <si>
    <t>768,2</t>
  </si>
  <si>
    <t>321,4</t>
  </si>
  <si>
    <t>553,8</t>
  </si>
  <si>
    <t>531,3</t>
  </si>
  <si>
    <t>457</t>
  </si>
  <si>
    <t>323</t>
  </si>
  <si>
    <t>320,3</t>
  </si>
  <si>
    <t>332,7</t>
  </si>
  <si>
    <t>310,2</t>
  </si>
  <si>
    <t>306,5</t>
  </si>
  <si>
    <t>218,5</t>
  </si>
  <si>
    <t>384,4</t>
  </si>
  <si>
    <t>416,3</t>
  </si>
  <si>
    <t>419,7</t>
  </si>
  <si>
    <t>464,3</t>
  </si>
  <si>
    <t>477,6</t>
  </si>
  <si>
    <t>257,8</t>
  </si>
  <si>
    <t>477</t>
  </si>
  <si>
    <t>482</t>
  </si>
  <si>
    <t>320</t>
  </si>
  <si>
    <t>440</t>
  </si>
  <si>
    <t>450</t>
  </si>
  <si>
    <t>324,1</t>
  </si>
  <si>
    <t>409</t>
  </si>
  <si>
    <t>918</t>
  </si>
  <si>
    <t>561</t>
  </si>
  <si>
    <t>486,9</t>
  </si>
  <si>
    <t>432</t>
  </si>
  <si>
    <t>552</t>
  </si>
  <si>
    <t>549,8</t>
  </si>
  <si>
    <t>559,2</t>
  </si>
  <si>
    <t>553,4</t>
  </si>
  <si>
    <t>390,3</t>
  </si>
  <si>
    <t>382,6</t>
  </si>
  <si>
    <t>388,4</t>
  </si>
  <si>
    <t>392,6</t>
  </si>
  <si>
    <t>468</t>
  </si>
  <si>
    <t>600</t>
  </si>
  <si>
    <t>420</t>
  </si>
  <si>
    <t>370</t>
  </si>
  <si>
    <t>172,5</t>
  </si>
  <si>
    <t>220</t>
  </si>
  <si>
    <t>136</t>
  </si>
  <si>
    <t>395,3</t>
  </si>
  <si>
    <t>383,1</t>
  </si>
  <si>
    <t>24</t>
  </si>
  <si>
    <t>9</t>
  </si>
  <si>
    <t>18</t>
  </si>
  <si>
    <t>27</t>
  </si>
  <si>
    <t>17</t>
  </si>
  <si>
    <t>4</t>
  </si>
  <si>
    <t>Лот3 Октябрьский территориальный округ</t>
  </si>
  <si>
    <t>к Извещению и документации о проведении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</si>
</sst>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4" sqref="H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7" width="11.625" style="1" customWidth="1"/>
    <col min="68" max="68" width="12.125" style="1" customWidth="1"/>
    <col min="69" max="69" width="11.625" style="1" customWidth="1"/>
    <col min="70" max="70" width="13.625" style="1" customWidth="1"/>
    <col min="71" max="16384" width="9.125" style="1" customWidth="1"/>
  </cols>
  <sheetData>
    <row r="1" spans="2:38" s="8" customFormat="1" ht="15.75">
      <c r="B1" s="9"/>
      <c r="C1" s="9"/>
      <c r="D1" s="10" t="s">
        <v>9</v>
      </c>
      <c r="E1" s="9"/>
      <c r="F1" s="10"/>
      <c r="G1" s="9"/>
      <c r="H1" s="9"/>
      <c r="I1" s="10"/>
      <c r="P1" s="10"/>
      <c r="Q1" s="9"/>
      <c r="AA1" s="10"/>
      <c r="AB1" s="9"/>
      <c r="AK1" s="10"/>
      <c r="AL1" s="9"/>
    </row>
    <row r="2" spans="2:38" s="8" customFormat="1" ht="15.75">
      <c r="B2" s="11"/>
      <c r="C2" s="11"/>
      <c r="D2" s="10" t="s">
        <v>229</v>
      </c>
      <c r="E2" s="11"/>
      <c r="F2" s="10"/>
      <c r="G2" s="11"/>
      <c r="H2" s="11"/>
      <c r="I2" s="10"/>
      <c r="P2" s="10"/>
      <c r="Q2" s="11"/>
      <c r="AA2" s="10"/>
      <c r="AB2" s="11"/>
      <c r="AK2" s="10"/>
      <c r="AL2" s="11"/>
    </row>
    <row r="3" spans="2:38" s="8" customFormat="1" ht="15.75">
      <c r="B3" s="11"/>
      <c r="C3" s="11"/>
      <c r="D3" s="10" t="s">
        <v>10</v>
      </c>
      <c r="E3" s="11"/>
      <c r="F3" s="10"/>
      <c r="G3" s="11"/>
      <c r="H3" s="11"/>
      <c r="I3" s="10"/>
      <c r="P3" s="10"/>
      <c r="Q3" s="11"/>
      <c r="AA3" s="10"/>
      <c r="AB3" s="11"/>
      <c r="AK3" s="10"/>
      <c r="AL3" s="11"/>
    </row>
    <row r="4" spans="1:38" s="8" customFormat="1" ht="14.25" customHeight="1">
      <c r="A4" s="12"/>
      <c r="B4" s="13"/>
      <c r="C4" s="13"/>
      <c r="E4" s="13"/>
      <c r="G4" s="13"/>
      <c r="Q4" s="13"/>
      <c r="AB4" s="13"/>
      <c r="AL4" s="13"/>
    </row>
    <row r="5" spans="1:38" s="15" customFormat="1" ht="54.75" customHeight="1">
      <c r="A5" s="44" t="s">
        <v>24</v>
      </c>
      <c r="B5" s="44"/>
      <c r="C5" s="14"/>
      <c r="D5" s="14"/>
      <c r="E5" s="14"/>
      <c r="F5" s="14"/>
      <c r="G5" s="14"/>
      <c r="P5" s="14"/>
      <c r="Q5" s="14"/>
      <c r="AA5" s="14"/>
      <c r="AB5" s="14"/>
      <c r="AK5" s="14"/>
      <c r="AL5" s="14"/>
    </row>
    <row r="6" spans="1:4" s="8" customFormat="1" ht="18.75" customHeight="1">
      <c r="A6" s="47" t="s">
        <v>228</v>
      </c>
      <c r="B6" s="47"/>
      <c r="C6" s="48"/>
      <c r="D6" s="48"/>
    </row>
    <row r="7" spans="1:69" s="16" customFormat="1" ht="33.75" customHeight="1">
      <c r="A7" s="45" t="s">
        <v>7</v>
      </c>
      <c r="B7" s="46" t="s">
        <v>8</v>
      </c>
      <c r="C7" s="35" t="s">
        <v>25</v>
      </c>
      <c r="D7" s="35" t="s">
        <v>25</v>
      </c>
      <c r="E7" s="35" t="s">
        <v>25</v>
      </c>
      <c r="F7" s="35" t="s">
        <v>25</v>
      </c>
      <c r="G7" s="35" t="s">
        <v>25</v>
      </c>
      <c r="H7" s="35" t="s">
        <v>26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29</v>
      </c>
      <c r="N7" s="35" t="s">
        <v>29</v>
      </c>
      <c r="O7" s="35" t="s">
        <v>29</v>
      </c>
      <c r="P7" s="35" t="s">
        <v>30</v>
      </c>
      <c r="Q7" s="35" t="s">
        <v>30</v>
      </c>
      <c r="R7" s="35" t="s">
        <v>31</v>
      </c>
      <c r="S7" s="35" t="s">
        <v>31</v>
      </c>
      <c r="T7" s="35" t="s">
        <v>31</v>
      </c>
      <c r="U7" s="35" t="s">
        <v>32</v>
      </c>
      <c r="V7" s="35" t="s">
        <v>32</v>
      </c>
      <c r="W7" s="35" t="s">
        <v>33</v>
      </c>
      <c r="X7" s="35" t="s">
        <v>33</v>
      </c>
      <c r="Y7" s="35" t="s">
        <v>34</v>
      </c>
      <c r="Z7" s="35" t="s">
        <v>35</v>
      </c>
      <c r="AA7" s="35" t="s">
        <v>36</v>
      </c>
      <c r="AB7" s="35" t="s">
        <v>37</v>
      </c>
      <c r="AC7" s="35" t="s">
        <v>38</v>
      </c>
      <c r="AD7" s="35" t="s">
        <v>38</v>
      </c>
      <c r="AE7" s="35" t="s">
        <v>25</v>
      </c>
      <c r="AF7" s="35" t="s">
        <v>27</v>
      </c>
      <c r="AG7" s="35" t="s">
        <v>27</v>
      </c>
      <c r="AH7" s="35" t="s">
        <v>27</v>
      </c>
      <c r="AI7" s="35" t="s">
        <v>27</v>
      </c>
      <c r="AJ7" s="35" t="s">
        <v>27</v>
      </c>
      <c r="AK7" s="35" t="s">
        <v>27</v>
      </c>
      <c r="AL7" s="35" t="s">
        <v>27</v>
      </c>
      <c r="AM7" s="35" t="s">
        <v>27</v>
      </c>
      <c r="AN7" s="35" t="s">
        <v>66</v>
      </c>
      <c r="AO7" s="35" t="s">
        <v>31</v>
      </c>
      <c r="AP7" s="35" t="s">
        <v>67</v>
      </c>
      <c r="AQ7" s="35" t="s">
        <v>67</v>
      </c>
      <c r="AR7" s="35" t="s">
        <v>31</v>
      </c>
      <c r="AS7" s="35" t="s">
        <v>25</v>
      </c>
      <c r="AT7" s="35" t="s">
        <v>82</v>
      </c>
      <c r="AU7" s="35" t="s">
        <v>82</v>
      </c>
      <c r="AV7" s="35" t="s">
        <v>83</v>
      </c>
      <c r="AW7" s="35" t="s">
        <v>31</v>
      </c>
      <c r="AX7" s="35" t="s">
        <v>31</v>
      </c>
      <c r="AY7" s="35" t="s">
        <v>33</v>
      </c>
      <c r="AZ7" s="35" t="s">
        <v>33</v>
      </c>
      <c r="BA7" s="35" t="s">
        <v>33</v>
      </c>
      <c r="BB7" s="35" t="s">
        <v>33</v>
      </c>
      <c r="BC7" s="35" t="s">
        <v>27</v>
      </c>
      <c r="BD7" s="35" t="s">
        <v>27</v>
      </c>
      <c r="BE7" s="35" t="s">
        <v>27</v>
      </c>
      <c r="BF7" s="35" t="s">
        <v>27</v>
      </c>
      <c r="BG7" s="35" t="s">
        <v>27</v>
      </c>
      <c r="BH7" s="35" t="s">
        <v>27</v>
      </c>
      <c r="BI7" s="35" t="s">
        <v>32</v>
      </c>
      <c r="BJ7" s="35" t="s">
        <v>32</v>
      </c>
      <c r="BK7" s="35" t="s">
        <v>32</v>
      </c>
      <c r="BL7" s="35" t="s">
        <v>94</v>
      </c>
      <c r="BM7" s="35" t="s">
        <v>94</v>
      </c>
      <c r="BN7" s="35" t="s">
        <v>67</v>
      </c>
      <c r="BO7" s="35" t="s">
        <v>67</v>
      </c>
      <c r="BP7" s="35" t="s">
        <v>67</v>
      </c>
      <c r="BQ7" s="35" t="s">
        <v>67</v>
      </c>
    </row>
    <row r="8" spans="1:69" s="16" customFormat="1" ht="18" customHeight="1">
      <c r="A8" s="45"/>
      <c r="B8" s="46"/>
      <c r="C8" s="36" t="s">
        <v>39</v>
      </c>
      <c r="D8" s="36" t="s">
        <v>40</v>
      </c>
      <c r="E8" s="36" t="s">
        <v>41</v>
      </c>
      <c r="F8" s="36" t="s">
        <v>42</v>
      </c>
      <c r="G8" s="36" t="s">
        <v>43</v>
      </c>
      <c r="H8" s="36" t="s">
        <v>44</v>
      </c>
      <c r="I8" s="36" t="s">
        <v>45</v>
      </c>
      <c r="J8" s="36" t="s">
        <v>46</v>
      </c>
      <c r="K8" s="36" t="s">
        <v>47</v>
      </c>
      <c r="L8" s="36" t="s">
        <v>48</v>
      </c>
      <c r="M8" s="36" t="s">
        <v>49</v>
      </c>
      <c r="N8" s="36" t="s">
        <v>50</v>
      </c>
      <c r="O8" s="36" t="s">
        <v>51</v>
      </c>
      <c r="P8" s="36" t="s">
        <v>52</v>
      </c>
      <c r="Q8" s="36" t="s">
        <v>53</v>
      </c>
      <c r="R8" s="36" t="s">
        <v>54</v>
      </c>
      <c r="S8" s="36" t="s">
        <v>55</v>
      </c>
      <c r="T8" s="36" t="s">
        <v>56</v>
      </c>
      <c r="U8" s="36" t="s">
        <v>57</v>
      </c>
      <c r="V8" s="36" t="s">
        <v>58</v>
      </c>
      <c r="W8" s="36" t="s">
        <v>59</v>
      </c>
      <c r="X8" s="36" t="s">
        <v>60</v>
      </c>
      <c r="Y8" s="36" t="s">
        <v>61</v>
      </c>
      <c r="Z8" s="36" t="s">
        <v>62</v>
      </c>
      <c r="AA8" s="36" t="s">
        <v>63</v>
      </c>
      <c r="AB8" s="36" t="s">
        <v>47</v>
      </c>
      <c r="AC8" s="36" t="s">
        <v>64</v>
      </c>
      <c r="AD8" s="36" t="s">
        <v>65</v>
      </c>
      <c r="AE8" s="36" t="s">
        <v>68</v>
      </c>
      <c r="AF8" s="36" t="s">
        <v>69</v>
      </c>
      <c r="AG8" s="36" t="s">
        <v>70</v>
      </c>
      <c r="AH8" s="36" t="s">
        <v>71</v>
      </c>
      <c r="AI8" s="36" t="s">
        <v>72</v>
      </c>
      <c r="AJ8" s="36" t="s">
        <v>44</v>
      </c>
      <c r="AK8" s="36" t="s">
        <v>73</v>
      </c>
      <c r="AL8" s="36" t="s">
        <v>74</v>
      </c>
      <c r="AM8" s="36" t="s">
        <v>43</v>
      </c>
      <c r="AN8" s="36" t="s">
        <v>76</v>
      </c>
      <c r="AO8" s="36" t="s">
        <v>77</v>
      </c>
      <c r="AP8" s="36" t="s">
        <v>78</v>
      </c>
      <c r="AQ8" s="36" t="s">
        <v>79</v>
      </c>
      <c r="AR8" s="36" t="s">
        <v>80</v>
      </c>
      <c r="AS8" s="36" t="s">
        <v>84</v>
      </c>
      <c r="AT8" s="36" t="s">
        <v>85</v>
      </c>
      <c r="AU8" s="36" t="s">
        <v>86</v>
      </c>
      <c r="AV8" s="36" t="s">
        <v>87</v>
      </c>
      <c r="AW8" s="36" t="s">
        <v>88</v>
      </c>
      <c r="AX8" s="36" t="s">
        <v>89</v>
      </c>
      <c r="AY8" s="36" t="s">
        <v>90</v>
      </c>
      <c r="AZ8" s="36" t="s">
        <v>91</v>
      </c>
      <c r="BA8" s="36" t="s">
        <v>92</v>
      </c>
      <c r="BB8" s="36" t="s">
        <v>93</v>
      </c>
      <c r="BC8" s="36" t="s">
        <v>61</v>
      </c>
      <c r="BD8" s="36" t="s">
        <v>68</v>
      </c>
      <c r="BE8" s="36" t="s">
        <v>95</v>
      </c>
      <c r="BF8" s="36" t="s">
        <v>96</v>
      </c>
      <c r="BG8" s="36" t="s">
        <v>42</v>
      </c>
      <c r="BH8" s="36" t="s">
        <v>81</v>
      </c>
      <c r="BI8" s="36" t="s">
        <v>97</v>
      </c>
      <c r="BJ8" s="36" t="s">
        <v>98</v>
      </c>
      <c r="BK8" s="36" t="s">
        <v>99</v>
      </c>
      <c r="BL8" s="36" t="s">
        <v>100</v>
      </c>
      <c r="BM8" s="36" t="s">
        <v>101</v>
      </c>
      <c r="BN8" s="36" t="s">
        <v>102</v>
      </c>
      <c r="BO8" s="36" t="s">
        <v>103</v>
      </c>
      <c r="BP8" s="36" t="s">
        <v>104</v>
      </c>
      <c r="BQ8" s="36" t="s">
        <v>105</v>
      </c>
    </row>
    <row r="9" spans="1:69" s="8" customFormat="1" ht="13.5" customHeight="1">
      <c r="A9" s="17"/>
      <c r="B9" s="17" t="s">
        <v>11</v>
      </c>
      <c r="C9" s="6" t="s">
        <v>106</v>
      </c>
      <c r="D9" s="6" t="s">
        <v>107</v>
      </c>
      <c r="E9" s="6" t="s">
        <v>108</v>
      </c>
      <c r="F9" s="6" t="s">
        <v>109</v>
      </c>
      <c r="G9" s="6" t="s">
        <v>110</v>
      </c>
      <c r="H9" s="6" t="s">
        <v>111</v>
      </c>
      <c r="I9" s="6" t="s">
        <v>112</v>
      </c>
      <c r="J9" s="6" t="s">
        <v>113</v>
      </c>
      <c r="K9" s="6" t="s">
        <v>114</v>
      </c>
      <c r="L9" s="6" t="s">
        <v>115</v>
      </c>
      <c r="M9" s="6" t="s">
        <v>116</v>
      </c>
      <c r="N9" s="6" t="s">
        <v>117</v>
      </c>
      <c r="O9" s="6" t="s">
        <v>118</v>
      </c>
      <c r="P9" s="6" t="s">
        <v>119</v>
      </c>
      <c r="Q9" s="6" t="s">
        <v>120</v>
      </c>
      <c r="R9" s="6" t="s">
        <v>121</v>
      </c>
      <c r="S9" s="6" t="s">
        <v>122</v>
      </c>
      <c r="T9" s="6" t="s">
        <v>123</v>
      </c>
      <c r="U9" s="6" t="s">
        <v>124</v>
      </c>
      <c r="V9" s="6" t="s">
        <v>125</v>
      </c>
      <c r="W9" s="6" t="s">
        <v>126</v>
      </c>
      <c r="X9" s="6" t="s">
        <v>127</v>
      </c>
      <c r="Y9" s="6" t="s">
        <v>128</v>
      </c>
      <c r="Z9" s="6" t="s">
        <v>129</v>
      </c>
      <c r="AA9" s="6" t="s">
        <v>130</v>
      </c>
      <c r="AB9" s="6" t="s">
        <v>131</v>
      </c>
      <c r="AC9" s="6" t="s">
        <v>132</v>
      </c>
      <c r="AD9" s="6" t="s">
        <v>133</v>
      </c>
      <c r="AE9" s="6" t="s">
        <v>134</v>
      </c>
      <c r="AF9" s="6" t="s">
        <v>135</v>
      </c>
      <c r="AG9" s="6" t="s">
        <v>136</v>
      </c>
      <c r="AH9" s="6" t="s">
        <v>137</v>
      </c>
      <c r="AI9" s="6" t="s">
        <v>138</v>
      </c>
      <c r="AJ9" s="6" t="s">
        <v>139</v>
      </c>
      <c r="AK9" s="6" t="s">
        <v>140</v>
      </c>
      <c r="AL9" s="6" t="s">
        <v>141</v>
      </c>
      <c r="AM9" s="6" t="s">
        <v>142</v>
      </c>
      <c r="AN9" s="6" t="s">
        <v>144</v>
      </c>
      <c r="AO9" s="6" t="s">
        <v>145</v>
      </c>
      <c r="AP9" s="6" t="s">
        <v>146</v>
      </c>
      <c r="AQ9" s="6" t="s">
        <v>147</v>
      </c>
      <c r="AR9" s="6" t="s">
        <v>148</v>
      </c>
      <c r="AS9" s="34" t="s">
        <v>149</v>
      </c>
      <c r="AT9" s="34" t="s">
        <v>150</v>
      </c>
      <c r="AU9" s="34" t="s">
        <v>151</v>
      </c>
      <c r="AV9" s="34" t="s">
        <v>152</v>
      </c>
      <c r="AW9" s="34" t="s">
        <v>153</v>
      </c>
      <c r="AX9" s="34" t="s">
        <v>154</v>
      </c>
      <c r="AY9" s="34" t="s">
        <v>155</v>
      </c>
      <c r="AZ9" s="34" t="s">
        <v>156</v>
      </c>
      <c r="BA9" s="34" t="s">
        <v>157</v>
      </c>
      <c r="BB9" s="34" t="s">
        <v>158</v>
      </c>
      <c r="BC9" s="6" t="s">
        <v>134</v>
      </c>
      <c r="BD9" s="6" t="s">
        <v>135</v>
      </c>
      <c r="BE9" s="6" t="s">
        <v>136</v>
      </c>
      <c r="BF9" s="6" t="s">
        <v>137</v>
      </c>
      <c r="BG9" s="6" t="s">
        <v>138</v>
      </c>
      <c r="BH9" s="6" t="s">
        <v>139</v>
      </c>
      <c r="BI9" s="6" t="s">
        <v>140</v>
      </c>
      <c r="BJ9" s="6" t="s">
        <v>141</v>
      </c>
      <c r="BK9" s="6" t="s">
        <v>142</v>
      </c>
      <c r="BL9" s="6" t="s">
        <v>143</v>
      </c>
      <c r="BM9" s="6" t="s">
        <v>144</v>
      </c>
      <c r="BN9" s="6" t="s">
        <v>145</v>
      </c>
      <c r="BO9" s="6" t="s">
        <v>146</v>
      </c>
      <c r="BP9" s="6" t="s">
        <v>147</v>
      </c>
      <c r="BQ9" s="6" t="s">
        <v>148</v>
      </c>
    </row>
    <row r="10" spans="1:69" s="8" customFormat="1" ht="13.5" customHeight="1" thickBot="1">
      <c r="A10" s="17"/>
      <c r="B10" s="17" t="s">
        <v>12</v>
      </c>
      <c r="C10" s="35" t="s">
        <v>106</v>
      </c>
      <c r="D10" s="35" t="s">
        <v>107</v>
      </c>
      <c r="E10" s="35" t="s">
        <v>108</v>
      </c>
      <c r="F10" s="35" t="s">
        <v>109</v>
      </c>
      <c r="G10" s="35" t="s">
        <v>110</v>
      </c>
      <c r="H10" s="35" t="s">
        <v>111</v>
      </c>
      <c r="I10" s="35" t="s">
        <v>112</v>
      </c>
      <c r="J10" s="35" t="s">
        <v>113</v>
      </c>
      <c r="K10" s="35" t="s">
        <v>114</v>
      </c>
      <c r="L10" s="35" t="s">
        <v>115</v>
      </c>
      <c r="M10" s="35" t="s">
        <v>116</v>
      </c>
      <c r="N10" s="35" t="s">
        <v>117</v>
      </c>
      <c r="O10" s="35" t="s">
        <v>118</v>
      </c>
      <c r="P10" s="35" t="s">
        <v>119</v>
      </c>
      <c r="Q10" s="35" t="s">
        <v>120</v>
      </c>
      <c r="R10" s="35" t="s">
        <v>121</v>
      </c>
      <c r="S10" s="35" t="s">
        <v>122</v>
      </c>
      <c r="T10" s="35" t="s">
        <v>123</v>
      </c>
      <c r="U10" s="35" t="s">
        <v>124</v>
      </c>
      <c r="V10" s="35" t="s">
        <v>125</v>
      </c>
      <c r="W10" s="35" t="s">
        <v>126</v>
      </c>
      <c r="X10" s="35" t="s">
        <v>127</v>
      </c>
      <c r="Y10" s="35" t="s">
        <v>128</v>
      </c>
      <c r="Z10" s="35" t="s">
        <v>129</v>
      </c>
      <c r="AA10" s="35" t="s">
        <v>130</v>
      </c>
      <c r="AB10" s="35" t="s">
        <v>131</v>
      </c>
      <c r="AC10" s="35" t="s">
        <v>132</v>
      </c>
      <c r="AD10" s="35" t="s">
        <v>133</v>
      </c>
      <c r="AE10" s="35" t="s">
        <v>134</v>
      </c>
      <c r="AF10" s="35" t="s">
        <v>135</v>
      </c>
      <c r="AG10" s="35" t="s">
        <v>136</v>
      </c>
      <c r="AH10" s="35" t="s">
        <v>137</v>
      </c>
      <c r="AI10" s="35" t="s">
        <v>138</v>
      </c>
      <c r="AJ10" s="35" t="s">
        <v>139</v>
      </c>
      <c r="AK10" s="35" t="s">
        <v>140</v>
      </c>
      <c r="AL10" s="35" t="s">
        <v>141</v>
      </c>
      <c r="AM10" s="35" t="s">
        <v>142</v>
      </c>
      <c r="AN10" s="35" t="s">
        <v>144</v>
      </c>
      <c r="AO10" s="35" t="s">
        <v>145</v>
      </c>
      <c r="AP10" s="35" t="s">
        <v>146</v>
      </c>
      <c r="AQ10" s="35" t="s">
        <v>147</v>
      </c>
      <c r="AR10" s="35" t="s">
        <v>148</v>
      </c>
      <c r="AS10" s="37" t="s">
        <v>149</v>
      </c>
      <c r="AT10" s="37" t="s">
        <v>150</v>
      </c>
      <c r="AU10" s="37" t="s">
        <v>151</v>
      </c>
      <c r="AV10" s="37" t="s">
        <v>152</v>
      </c>
      <c r="AW10" s="37" t="s">
        <v>153</v>
      </c>
      <c r="AX10" s="37" t="s">
        <v>154</v>
      </c>
      <c r="AY10" s="37" t="s">
        <v>155</v>
      </c>
      <c r="AZ10" s="37" t="s">
        <v>156</v>
      </c>
      <c r="BA10" s="37" t="s">
        <v>157</v>
      </c>
      <c r="BB10" s="37" t="s">
        <v>158</v>
      </c>
      <c r="BC10" s="35" t="s">
        <v>134</v>
      </c>
      <c r="BD10" s="35" t="s">
        <v>135</v>
      </c>
      <c r="BE10" s="35" t="s">
        <v>136</v>
      </c>
      <c r="BF10" s="35" t="s">
        <v>137</v>
      </c>
      <c r="BG10" s="35" t="s">
        <v>138</v>
      </c>
      <c r="BH10" s="35" t="s">
        <v>139</v>
      </c>
      <c r="BI10" s="35" t="s">
        <v>140</v>
      </c>
      <c r="BJ10" s="35" t="s">
        <v>141</v>
      </c>
      <c r="BK10" s="35" t="s">
        <v>142</v>
      </c>
      <c r="BL10" s="35" t="s">
        <v>143</v>
      </c>
      <c r="BM10" s="35" t="s">
        <v>144</v>
      </c>
      <c r="BN10" s="35" t="s">
        <v>145</v>
      </c>
      <c r="BO10" s="35" t="s">
        <v>146</v>
      </c>
      <c r="BP10" s="35" t="s">
        <v>147</v>
      </c>
      <c r="BQ10" s="35" t="s">
        <v>148</v>
      </c>
    </row>
    <row r="11" spans="1:69" s="8" customFormat="1" ht="13.5" customHeight="1" thickTop="1">
      <c r="A11" s="49" t="s">
        <v>6</v>
      </c>
      <c r="B11" s="27" t="s">
        <v>3</v>
      </c>
      <c r="C11" s="18">
        <f>C10*45%/100</f>
        <v>3.0590999999999995</v>
      </c>
      <c r="D11" s="18">
        <f>D10*45%/100</f>
        <v>2.0465999999999998</v>
      </c>
      <c r="E11" s="18">
        <f>E10*45%/100</f>
        <v>2.4025499999999997</v>
      </c>
      <c r="F11" s="18">
        <f aca="true" t="shared" si="0" ref="F11:N11">F10*45%/100</f>
        <v>2.3508</v>
      </c>
      <c r="G11" s="18">
        <f t="shared" si="0"/>
        <v>1.4832000000000003</v>
      </c>
      <c r="H11" s="18">
        <f t="shared" si="0"/>
        <v>3.3606</v>
      </c>
      <c r="I11" s="18">
        <f t="shared" si="0"/>
        <v>1.4976000000000003</v>
      </c>
      <c r="J11" s="18">
        <f t="shared" si="0"/>
        <v>2.38545</v>
      </c>
      <c r="K11" s="18">
        <f t="shared" si="0"/>
        <v>4.7947500000000005</v>
      </c>
      <c r="L11" s="18">
        <f t="shared" si="0"/>
        <v>2.64915</v>
      </c>
      <c r="M11" s="18">
        <f t="shared" si="0"/>
        <v>2.2239</v>
      </c>
      <c r="N11" s="18">
        <f t="shared" si="0"/>
        <v>3.3340499999999995</v>
      </c>
      <c r="O11" s="18">
        <f>O10*45%/100</f>
        <v>2.64645</v>
      </c>
      <c r="P11" s="18">
        <f aca="true" t="shared" si="1" ref="P11:X11">P10*45%/100</f>
        <v>2.47635</v>
      </c>
      <c r="Q11" s="18">
        <f t="shared" si="1"/>
        <v>1.7559</v>
      </c>
      <c r="R11" s="18">
        <f t="shared" si="1"/>
        <v>1.5966</v>
      </c>
      <c r="S11" s="18">
        <f t="shared" si="1"/>
        <v>2.47005</v>
      </c>
      <c r="T11" s="18">
        <f t="shared" si="1"/>
        <v>4.4073</v>
      </c>
      <c r="U11" s="18">
        <f t="shared" si="1"/>
        <v>3.2809500000000003</v>
      </c>
      <c r="V11" s="18">
        <f t="shared" si="1"/>
        <v>2.1294</v>
      </c>
      <c r="W11" s="18">
        <f t="shared" si="1"/>
        <v>2.6851500000000006</v>
      </c>
      <c r="X11" s="18">
        <f t="shared" si="1"/>
        <v>2.59695</v>
      </c>
      <c r="Y11" s="18">
        <f>Y10*45%/100</f>
        <v>2.57805</v>
      </c>
      <c r="Z11" s="18">
        <f>Z10*45%/100</f>
        <v>1.91655</v>
      </c>
      <c r="AA11" s="18">
        <f aca="true" t="shared" si="2" ref="AA11:AI11">AA10*45%/100</f>
        <v>1.9030500000000001</v>
      </c>
      <c r="AB11" s="18">
        <f t="shared" si="2"/>
        <v>1.8967500000000002</v>
      </c>
      <c r="AC11" s="18">
        <f t="shared" si="2"/>
        <v>1.89225</v>
      </c>
      <c r="AD11" s="18">
        <f t="shared" si="2"/>
        <v>1.8576000000000001</v>
      </c>
      <c r="AE11" s="18">
        <f t="shared" si="2"/>
        <v>1.1740499999999998</v>
      </c>
      <c r="AF11" s="18">
        <f t="shared" si="2"/>
        <v>2.232</v>
      </c>
      <c r="AG11" s="18">
        <f t="shared" si="2"/>
        <v>2.3535</v>
      </c>
      <c r="AH11" s="18">
        <f t="shared" si="2"/>
        <v>2.3346</v>
      </c>
      <c r="AI11" s="18">
        <f t="shared" si="2"/>
        <v>2.63205</v>
      </c>
      <c r="AJ11" s="18">
        <f>AJ10*45%/100</f>
        <v>2.6208</v>
      </c>
      <c r="AK11" s="18">
        <f aca="true" t="shared" si="3" ref="AK11:AR11">AK10*45%/100</f>
        <v>1.4773500000000002</v>
      </c>
      <c r="AL11" s="18">
        <f t="shared" si="3"/>
        <v>2.7013499999999997</v>
      </c>
      <c r="AM11" s="18">
        <f t="shared" si="3"/>
        <v>2.66085</v>
      </c>
      <c r="AN11" s="18">
        <f t="shared" si="3"/>
        <v>1.3842</v>
      </c>
      <c r="AO11" s="18">
        <f t="shared" si="3"/>
        <v>2.9839500000000005</v>
      </c>
      <c r="AP11" s="18">
        <f t="shared" si="3"/>
        <v>2.45835</v>
      </c>
      <c r="AQ11" s="18">
        <f t="shared" si="3"/>
        <v>1.85535</v>
      </c>
      <c r="AR11" s="18">
        <f t="shared" si="3"/>
        <v>1.5471000000000001</v>
      </c>
      <c r="AS11" s="18">
        <f aca="true" t="shared" si="4" ref="AS11:BL11">AS10*45%/100</f>
        <v>2.9799</v>
      </c>
      <c r="AT11" s="18">
        <f t="shared" si="4"/>
        <v>4.44375</v>
      </c>
      <c r="AU11" s="18">
        <f t="shared" si="4"/>
        <v>2.6289000000000002</v>
      </c>
      <c r="AV11" s="18">
        <f t="shared" si="4"/>
        <v>1.79865</v>
      </c>
      <c r="AW11" s="18">
        <f t="shared" si="4"/>
        <v>3.8439000000000005</v>
      </c>
      <c r="AX11" s="18">
        <f t="shared" si="4"/>
        <v>3.9001500000000004</v>
      </c>
      <c r="AY11" s="18">
        <f t="shared" si="4"/>
        <v>2.592</v>
      </c>
      <c r="AZ11" s="18">
        <f t="shared" si="4"/>
        <v>2.6892</v>
      </c>
      <c r="BA11" s="18">
        <f t="shared" si="4"/>
        <v>2.6734500000000003</v>
      </c>
      <c r="BB11" s="18">
        <f t="shared" si="4"/>
        <v>2.68425</v>
      </c>
      <c r="BC11" s="18">
        <f t="shared" si="4"/>
        <v>1.1740499999999998</v>
      </c>
      <c r="BD11" s="18">
        <f t="shared" si="4"/>
        <v>2.232</v>
      </c>
      <c r="BE11" s="18">
        <f t="shared" si="4"/>
        <v>2.3535</v>
      </c>
      <c r="BF11" s="18">
        <f t="shared" si="4"/>
        <v>2.3346</v>
      </c>
      <c r="BG11" s="18">
        <f t="shared" si="4"/>
        <v>2.63205</v>
      </c>
      <c r="BH11" s="18">
        <f t="shared" si="4"/>
        <v>2.6208</v>
      </c>
      <c r="BI11" s="18">
        <f t="shared" si="4"/>
        <v>1.4773500000000002</v>
      </c>
      <c r="BJ11" s="18">
        <f t="shared" si="4"/>
        <v>2.7013499999999997</v>
      </c>
      <c r="BK11" s="18">
        <f t="shared" si="4"/>
        <v>2.66085</v>
      </c>
      <c r="BL11" s="18">
        <f t="shared" si="4"/>
        <v>2.32425</v>
      </c>
      <c r="BM11" s="18">
        <f>BM10*45%/100</f>
        <v>1.3842</v>
      </c>
      <c r="BN11" s="18">
        <f>BN10*45%/100</f>
        <v>2.9839500000000005</v>
      </c>
      <c r="BO11" s="18">
        <f>BO10*45%/100</f>
        <v>2.45835</v>
      </c>
      <c r="BP11" s="18">
        <f>BP10*45%/100</f>
        <v>1.85535</v>
      </c>
      <c r="BQ11" s="18">
        <f>BQ10*45%/100</f>
        <v>1.5471000000000001</v>
      </c>
    </row>
    <row r="12" spans="1:69" s="15" customFormat="1" ht="13.5" customHeight="1">
      <c r="A12" s="50"/>
      <c r="B12" s="28" t="s">
        <v>15</v>
      </c>
      <c r="C12" s="19">
        <f>1007.68*C11</f>
        <v>3082.5938879999994</v>
      </c>
      <c r="D12" s="19">
        <f>1007.68*D11</f>
        <v>2062.3178879999996</v>
      </c>
      <c r="E12" s="19">
        <f>1007.68*E11</f>
        <v>2421.0015839999996</v>
      </c>
      <c r="F12" s="19">
        <f aca="true" t="shared" si="5" ref="F12:Y12">1007.68*F11</f>
        <v>2368.854144</v>
      </c>
      <c r="G12" s="19">
        <f t="shared" si="5"/>
        <v>1494.5909760000002</v>
      </c>
      <c r="H12" s="19">
        <f t="shared" si="5"/>
        <v>3386.4094079999995</v>
      </c>
      <c r="I12" s="19">
        <f t="shared" si="5"/>
        <v>1509.1015680000003</v>
      </c>
      <c r="J12" s="19">
        <f t="shared" si="5"/>
        <v>2403.770256</v>
      </c>
      <c r="K12" s="19">
        <f t="shared" si="5"/>
        <v>4831.57368</v>
      </c>
      <c r="L12" s="19">
        <f t="shared" si="5"/>
        <v>2669.495472</v>
      </c>
      <c r="M12" s="19">
        <f t="shared" si="5"/>
        <v>2240.979552</v>
      </c>
      <c r="N12" s="19">
        <f t="shared" si="5"/>
        <v>3359.6555039999994</v>
      </c>
      <c r="O12" s="19">
        <f t="shared" si="5"/>
        <v>2666.774736</v>
      </c>
      <c r="P12" s="19">
        <f t="shared" si="5"/>
        <v>2495.368368</v>
      </c>
      <c r="Q12" s="19">
        <f t="shared" si="5"/>
        <v>1769.3853119999999</v>
      </c>
      <c r="R12" s="19">
        <f t="shared" si="5"/>
        <v>1608.861888</v>
      </c>
      <c r="S12" s="19">
        <f t="shared" si="5"/>
        <v>2489.019984</v>
      </c>
      <c r="T12" s="19">
        <f t="shared" si="5"/>
        <v>4441.148064</v>
      </c>
      <c r="U12" s="19">
        <f t="shared" si="5"/>
        <v>3306.147696</v>
      </c>
      <c r="V12" s="19">
        <f t="shared" si="5"/>
        <v>2145.753792</v>
      </c>
      <c r="W12" s="19">
        <f t="shared" si="5"/>
        <v>2705.7719520000005</v>
      </c>
      <c r="X12" s="19">
        <f t="shared" si="5"/>
        <v>2616.894576</v>
      </c>
      <c r="Y12" s="19">
        <f t="shared" si="5"/>
        <v>2597.849424</v>
      </c>
      <c r="Z12" s="19">
        <f>1007.68*Z11</f>
        <v>1931.269104</v>
      </c>
      <c r="AA12" s="19">
        <f aca="true" t="shared" si="6" ref="AA12:AR12">1007.68*AA11</f>
        <v>1917.665424</v>
      </c>
      <c r="AB12" s="19">
        <f t="shared" si="6"/>
        <v>1911.3170400000001</v>
      </c>
      <c r="AC12" s="19">
        <f t="shared" si="6"/>
        <v>1906.7824799999999</v>
      </c>
      <c r="AD12" s="19">
        <f t="shared" si="6"/>
        <v>1871.866368</v>
      </c>
      <c r="AE12" s="19">
        <f t="shared" si="6"/>
        <v>1183.0667039999998</v>
      </c>
      <c r="AF12" s="19">
        <f t="shared" si="6"/>
        <v>2249.14176</v>
      </c>
      <c r="AG12" s="19">
        <f t="shared" si="6"/>
        <v>2371.5748799999997</v>
      </c>
      <c r="AH12" s="19">
        <f t="shared" si="6"/>
        <v>2352.529728</v>
      </c>
      <c r="AI12" s="19">
        <f t="shared" si="6"/>
        <v>2652.2641439999998</v>
      </c>
      <c r="AJ12" s="19">
        <f t="shared" si="6"/>
        <v>2640.927744</v>
      </c>
      <c r="AK12" s="19">
        <f t="shared" si="6"/>
        <v>1488.696048</v>
      </c>
      <c r="AL12" s="19">
        <f t="shared" si="6"/>
        <v>2722.0963679999995</v>
      </c>
      <c r="AM12" s="19">
        <f t="shared" si="6"/>
        <v>2681.285328</v>
      </c>
      <c r="AN12" s="19">
        <f t="shared" si="6"/>
        <v>1394.830656</v>
      </c>
      <c r="AO12" s="19">
        <f t="shared" si="6"/>
        <v>3006.8667360000004</v>
      </c>
      <c r="AP12" s="19">
        <f t="shared" si="6"/>
        <v>2477.2301279999997</v>
      </c>
      <c r="AQ12" s="19">
        <f t="shared" si="6"/>
        <v>1869.599088</v>
      </c>
      <c r="AR12" s="19">
        <f t="shared" si="6"/>
        <v>1558.981728</v>
      </c>
      <c r="AS12" s="19">
        <f aca="true" t="shared" si="7" ref="AS12:BL12">1007.68*AS11</f>
        <v>3002.785632</v>
      </c>
      <c r="AT12" s="19">
        <f t="shared" si="7"/>
        <v>4477.878</v>
      </c>
      <c r="AU12" s="19">
        <f t="shared" si="7"/>
        <v>2649.0899520000003</v>
      </c>
      <c r="AV12" s="19">
        <f t="shared" si="7"/>
        <v>1812.463632</v>
      </c>
      <c r="AW12" s="19">
        <f t="shared" si="7"/>
        <v>3873.4211520000003</v>
      </c>
      <c r="AX12" s="19">
        <f t="shared" si="7"/>
        <v>3930.103152</v>
      </c>
      <c r="AY12" s="19">
        <f t="shared" si="7"/>
        <v>2611.90656</v>
      </c>
      <c r="AZ12" s="19">
        <f t="shared" si="7"/>
        <v>2709.853056</v>
      </c>
      <c r="BA12" s="19">
        <f t="shared" si="7"/>
        <v>2693.982096</v>
      </c>
      <c r="BB12" s="19">
        <f t="shared" si="7"/>
        <v>2704.8650399999997</v>
      </c>
      <c r="BC12" s="19">
        <f t="shared" si="7"/>
        <v>1183.0667039999998</v>
      </c>
      <c r="BD12" s="19">
        <f t="shared" si="7"/>
        <v>2249.14176</v>
      </c>
      <c r="BE12" s="19">
        <f t="shared" si="7"/>
        <v>2371.5748799999997</v>
      </c>
      <c r="BF12" s="19">
        <f t="shared" si="7"/>
        <v>2352.529728</v>
      </c>
      <c r="BG12" s="19">
        <f t="shared" si="7"/>
        <v>2652.2641439999998</v>
      </c>
      <c r="BH12" s="19">
        <f t="shared" si="7"/>
        <v>2640.927744</v>
      </c>
      <c r="BI12" s="19">
        <f t="shared" si="7"/>
        <v>1488.696048</v>
      </c>
      <c r="BJ12" s="19">
        <f t="shared" si="7"/>
        <v>2722.0963679999995</v>
      </c>
      <c r="BK12" s="19">
        <f t="shared" si="7"/>
        <v>2681.285328</v>
      </c>
      <c r="BL12" s="19">
        <f t="shared" si="7"/>
        <v>2342.10024</v>
      </c>
      <c r="BM12" s="19">
        <f>1007.68*BM11</f>
        <v>1394.830656</v>
      </c>
      <c r="BN12" s="19">
        <f>1007.68*BN11</f>
        <v>3006.8667360000004</v>
      </c>
      <c r="BO12" s="19">
        <f>1007.68*BO11</f>
        <v>2477.2301279999997</v>
      </c>
      <c r="BP12" s="19">
        <f>1007.68*BP11</f>
        <v>1869.599088</v>
      </c>
      <c r="BQ12" s="19">
        <f>1007.68*BQ11</f>
        <v>1558.981728</v>
      </c>
    </row>
    <row r="13" spans="1:69" s="8" customFormat="1" ht="13.5" customHeight="1">
      <c r="A13" s="50"/>
      <c r="B13" s="28" t="s">
        <v>2</v>
      </c>
      <c r="C13" s="5">
        <f>C12/C9/12</f>
        <v>0.37787999999999994</v>
      </c>
      <c r="D13" s="5">
        <f>D12/D9/12</f>
        <v>0.37787999999999994</v>
      </c>
      <c r="E13" s="5">
        <f>E12/E9/12</f>
        <v>0.37788</v>
      </c>
      <c r="F13" s="5">
        <f aca="true" t="shared" si="8" ref="F13:Y13">F12/F9/12</f>
        <v>0.37788</v>
      </c>
      <c r="G13" s="5">
        <f t="shared" si="8"/>
        <v>0.37788</v>
      </c>
      <c r="H13" s="5">
        <f t="shared" si="8"/>
        <v>0.37788</v>
      </c>
      <c r="I13" s="5">
        <f t="shared" si="8"/>
        <v>0.37788000000000005</v>
      </c>
      <c r="J13" s="5">
        <f t="shared" si="8"/>
        <v>0.37787999999999994</v>
      </c>
      <c r="K13" s="5">
        <f t="shared" si="8"/>
        <v>0.37788000000000005</v>
      </c>
      <c r="L13" s="5">
        <f t="shared" si="8"/>
        <v>0.37788</v>
      </c>
      <c r="M13" s="5">
        <f t="shared" si="8"/>
        <v>0.37788</v>
      </c>
      <c r="N13" s="5">
        <f t="shared" si="8"/>
        <v>0.37787999999999994</v>
      </c>
      <c r="O13" s="5">
        <f t="shared" si="8"/>
        <v>0.37788</v>
      </c>
      <c r="P13" s="5">
        <f t="shared" si="8"/>
        <v>0.37788</v>
      </c>
      <c r="Q13" s="5">
        <f t="shared" si="8"/>
        <v>0.37788</v>
      </c>
      <c r="R13" s="5">
        <f t="shared" si="8"/>
        <v>0.37788</v>
      </c>
      <c r="S13" s="5">
        <f t="shared" si="8"/>
        <v>0.37788</v>
      </c>
      <c r="T13" s="5">
        <f t="shared" si="8"/>
        <v>0.37788</v>
      </c>
      <c r="U13" s="5">
        <f t="shared" si="8"/>
        <v>0.37788</v>
      </c>
      <c r="V13" s="5">
        <f t="shared" si="8"/>
        <v>0.37788</v>
      </c>
      <c r="W13" s="5">
        <f t="shared" si="8"/>
        <v>0.37788000000000005</v>
      </c>
      <c r="X13" s="5">
        <f t="shared" si="8"/>
        <v>0.37788</v>
      </c>
      <c r="Y13" s="5">
        <f t="shared" si="8"/>
        <v>0.37788</v>
      </c>
      <c r="Z13" s="5">
        <f>Z12/Z9/12</f>
        <v>0.37788</v>
      </c>
      <c r="AA13" s="5">
        <f aca="true" t="shared" si="9" ref="AA13:AR13">AA12/AA9/12</f>
        <v>0.37788</v>
      </c>
      <c r="AB13" s="5">
        <f t="shared" si="9"/>
        <v>0.37788</v>
      </c>
      <c r="AC13" s="5">
        <f t="shared" si="9"/>
        <v>0.37788</v>
      </c>
      <c r="AD13" s="5">
        <f t="shared" si="9"/>
        <v>0.37788</v>
      </c>
      <c r="AE13" s="5">
        <f t="shared" si="9"/>
        <v>0.37788</v>
      </c>
      <c r="AF13" s="5">
        <f t="shared" si="9"/>
        <v>0.37788</v>
      </c>
      <c r="AG13" s="5">
        <f t="shared" si="9"/>
        <v>0.37787999999999994</v>
      </c>
      <c r="AH13" s="5">
        <f t="shared" si="9"/>
        <v>0.37788</v>
      </c>
      <c r="AI13" s="5">
        <f t="shared" si="9"/>
        <v>0.37788</v>
      </c>
      <c r="AJ13" s="5">
        <f t="shared" si="9"/>
        <v>0.37788</v>
      </c>
      <c r="AK13" s="5">
        <f t="shared" si="9"/>
        <v>0.37788</v>
      </c>
      <c r="AL13" s="5">
        <f t="shared" si="9"/>
        <v>0.37788</v>
      </c>
      <c r="AM13" s="5">
        <f t="shared" si="9"/>
        <v>0.37788</v>
      </c>
      <c r="AN13" s="5">
        <f t="shared" si="9"/>
        <v>0.37788</v>
      </c>
      <c r="AO13" s="5">
        <f t="shared" si="9"/>
        <v>0.37788000000000005</v>
      </c>
      <c r="AP13" s="5">
        <f t="shared" si="9"/>
        <v>0.37788</v>
      </c>
      <c r="AQ13" s="5">
        <f t="shared" si="9"/>
        <v>0.37788</v>
      </c>
      <c r="AR13" s="5">
        <f t="shared" si="9"/>
        <v>0.37788</v>
      </c>
      <c r="AS13" s="5">
        <f aca="true" t="shared" si="10" ref="AS13:BL13">AS12/AS9/12</f>
        <v>0.37788</v>
      </c>
      <c r="AT13" s="5">
        <f t="shared" si="10"/>
        <v>0.37788</v>
      </c>
      <c r="AU13" s="5">
        <f t="shared" si="10"/>
        <v>0.37788</v>
      </c>
      <c r="AV13" s="5">
        <f t="shared" si="10"/>
        <v>0.37788</v>
      </c>
      <c r="AW13" s="5">
        <f t="shared" si="10"/>
        <v>0.37788</v>
      </c>
      <c r="AX13" s="5">
        <f t="shared" si="10"/>
        <v>0.37788</v>
      </c>
      <c r="AY13" s="5">
        <f t="shared" si="10"/>
        <v>0.37788</v>
      </c>
      <c r="AZ13" s="5">
        <f t="shared" si="10"/>
        <v>0.37788</v>
      </c>
      <c r="BA13" s="5">
        <f t="shared" si="10"/>
        <v>0.37788</v>
      </c>
      <c r="BB13" s="5">
        <f t="shared" si="10"/>
        <v>0.37787999999999994</v>
      </c>
      <c r="BC13" s="5">
        <f t="shared" si="10"/>
        <v>0.37788</v>
      </c>
      <c r="BD13" s="5">
        <f t="shared" si="10"/>
        <v>0.37788</v>
      </c>
      <c r="BE13" s="5">
        <f t="shared" si="10"/>
        <v>0.37787999999999994</v>
      </c>
      <c r="BF13" s="5">
        <f t="shared" si="10"/>
        <v>0.37788</v>
      </c>
      <c r="BG13" s="5">
        <f t="shared" si="10"/>
        <v>0.37788</v>
      </c>
      <c r="BH13" s="5">
        <f t="shared" si="10"/>
        <v>0.37788</v>
      </c>
      <c r="BI13" s="5">
        <f t="shared" si="10"/>
        <v>0.37788</v>
      </c>
      <c r="BJ13" s="5">
        <f t="shared" si="10"/>
        <v>0.37788</v>
      </c>
      <c r="BK13" s="5">
        <f t="shared" si="10"/>
        <v>0.37788</v>
      </c>
      <c r="BL13" s="5">
        <f t="shared" si="10"/>
        <v>0.37788000000000005</v>
      </c>
      <c r="BM13" s="5">
        <f>BM12/BM9/12</f>
        <v>0.37788</v>
      </c>
      <c r="BN13" s="5">
        <f>BN12/BN9/12</f>
        <v>0.37788000000000005</v>
      </c>
      <c r="BO13" s="5">
        <f>BO12/BO9/12</f>
        <v>0.37788</v>
      </c>
      <c r="BP13" s="5">
        <f>BP12/BP9/12</f>
        <v>0.37788</v>
      </c>
      <c r="BQ13" s="5">
        <f>BQ12/BQ9/12</f>
        <v>0.37788</v>
      </c>
    </row>
    <row r="14" spans="1:69" s="8" customFormat="1" ht="13.5" customHeight="1" thickBot="1">
      <c r="A14" s="51"/>
      <c r="B14" s="29" t="s">
        <v>0</v>
      </c>
      <c r="C14" s="20" t="s">
        <v>16</v>
      </c>
      <c r="D14" s="20" t="s">
        <v>16</v>
      </c>
      <c r="E14" s="20" t="s">
        <v>16</v>
      </c>
      <c r="F14" s="20" t="s">
        <v>16</v>
      </c>
      <c r="G14" s="20" t="s">
        <v>16</v>
      </c>
      <c r="H14" s="20" t="s">
        <v>16</v>
      </c>
      <c r="I14" s="20" t="s">
        <v>16</v>
      </c>
      <c r="J14" s="20" t="s">
        <v>16</v>
      </c>
      <c r="K14" s="20" t="s">
        <v>16</v>
      </c>
      <c r="L14" s="20" t="s">
        <v>16</v>
      </c>
      <c r="M14" s="20" t="s">
        <v>16</v>
      </c>
      <c r="N14" s="20" t="s">
        <v>16</v>
      </c>
      <c r="O14" s="20" t="s">
        <v>16</v>
      </c>
      <c r="P14" s="20" t="s">
        <v>16</v>
      </c>
      <c r="Q14" s="20" t="s">
        <v>16</v>
      </c>
      <c r="R14" s="20" t="s">
        <v>16</v>
      </c>
      <c r="S14" s="20" t="s">
        <v>16</v>
      </c>
      <c r="T14" s="20" t="s">
        <v>16</v>
      </c>
      <c r="U14" s="20" t="s">
        <v>16</v>
      </c>
      <c r="V14" s="20" t="s">
        <v>16</v>
      </c>
      <c r="W14" s="20" t="s">
        <v>16</v>
      </c>
      <c r="X14" s="20" t="s">
        <v>16</v>
      </c>
      <c r="Y14" s="20" t="s">
        <v>16</v>
      </c>
      <c r="Z14" s="20" t="s">
        <v>16</v>
      </c>
      <c r="AA14" s="20" t="s">
        <v>16</v>
      </c>
      <c r="AB14" s="20" t="s">
        <v>16</v>
      </c>
      <c r="AC14" s="20" t="s">
        <v>16</v>
      </c>
      <c r="AD14" s="20" t="s">
        <v>16</v>
      </c>
      <c r="AE14" s="20" t="s">
        <v>16</v>
      </c>
      <c r="AF14" s="20" t="s">
        <v>16</v>
      </c>
      <c r="AG14" s="20" t="s">
        <v>16</v>
      </c>
      <c r="AH14" s="20" t="s">
        <v>16</v>
      </c>
      <c r="AI14" s="20" t="s">
        <v>16</v>
      </c>
      <c r="AJ14" s="20" t="s">
        <v>16</v>
      </c>
      <c r="AK14" s="20" t="s">
        <v>16</v>
      </c>
      <c r="AL14" s="20" t="s">
        <v>16</v>
      </c>
      <c r="AM14" s="20" t="s">
        <v>16</v>
      </c>
      <c r="AN14" s="20" t="s">
        <v>16</v>
      </c>
      <c r="AO14" s="20" t="s">
        <v>16</v>
      </c>
      <c r="AP14" s="20" t="s">
        <v>16</v>
      </c>
      <c r="AQ14" s="20" t="s">
        <v>16</v>
      </c>
      <c r="AR14" s="20" t="s">
        <v>16</v>
      </c>
      <c r="AS14" s="20" t="s">
        <v>16</v>
      </c>
      <c r="AT14" s="20" t="s">
        <v>16</v>
      </c>
      <c r="AU14" s="20" t="s">
        <v>16</v>
      </c>
      <c r="AV14" s="20" t="s">
        <v>16</v>
      </c>
      <c r="AW14" s="20" t="s">
        <v>16</v>
      </c>
      <c r="AX14" s="20" t="s">
        <v>16</v>
      </c>
      <c r="AY14" s="20" t="s">
        <v>16</v>
      </c>
      <c r="AZ14" s="20" t="s">
        <v>16</v>
      </c>
      <c r="BA14" s="20" t="s">
        <v>16</v>
      </c>
      <c r="BB14" s="20" t="s">
        <v>16</v>
      </c>
      <c r="BC14" s="20" t="s">
        <v>16</v>
      </c>
      <c r="BD14" s="20" t="s">
        <v>16</v>
      </c>
      <c r="BE14" s="20" t="s">
        <v>16</v>
      </c>
      <c r="BF14" s="20" t="s">
        <v>16</v>
      </c>
      <c r="BG14" s="20" t="s">
        <v>16</v>
      </c>
      <c r="BH14" s="20" t="s">
        <v>16</v>
      </c>
      <c r="BI14" s="20" t="s">
        <v>16</v>
      </c>
      <c r="BJ14" s="20" t="s">
        <v>16</v>
      </c>
      <c r="BK14" s="20" t="s">
        <v>16</v>
      </c>
      <c r="BL14" s="20" t="s">
        <v>16</v>
      </c>
      <c r="BM14" s="20" t="s">
        <v>16</v>
      </c>
      <c r="BN14" s="20" t="s">
        <v>16</v>
      </c>
      <c r="BO14" s="20" t="s">
        <v>16</v>
      </c>
      <c r="BP14" s="20" t="s">
        <v>16</v>
      </c>
      <c r="BQ14" s="20" t="s">
        <v>16</v>
      </c>
    </row>
    <row r="15" spans="1:69" s="8" customFormat="1" ht="13.5" customHeight="1" thickTop="1">
      <c r="A15" s="50" t="s">
        <v>18</v>
      </c>
      <c r="B15" s="38" t="s">
        <v>4</v>
      </c>
      <c r="C15" s="39">
        <f>C10*10%/10</f>
        <v>6.798</v>
      </c>
      <c r="D15" s="39">
        <f>D10*10%/10</f>
        <v>4.548</v>
      </c>
      <c r="E15" s="39">
        <f>E10*9%/10</f>
        <v>4.8050999999999995</v>
      </c>
      <c r="F15" s="39">
        <f aca="true" t="shared" si="11" ref="F15:K15">F10*10%/10</f>
        <v>5.224</v>
      </c>
      <c r="G15" s="39">
        <f t="shared" si="11"/>
        <v>3.2960000000000003</v>
      </c>
      <c r="H15" s="39">
        <f t="shared" si="11"/>
        <v>7.467999999999999</v>
      </c>
      <c r="I15" s="39">
        <f t="shared" si="11"/>
        <v>3.3280000000000003</v>
      </c>
      <c r="J15" s="39">
        <f t="shared" si="11"/>
        <v>5.301</v>
      </c>
      <c r="K15" s="39">
        <f t="shared" si="11"/>
        <v>10.655000000000001</v>
      </c>
      <c r="L15" s="39">
        <f>L10*10%/10</f>
        <v>5.8870000000000005</v>
      </c>
      <c r="M15" s="39">
        <f>M10*10%/10</f>
        <v>4.942</v>
      </c>
      <c r="N15" s="39">
        <f>N10*8%/10</f>
        <v>5.9272</v>
      </c>
      <c r="O15" s="39">
        <f aca="true" t="shared" si="12" ref="O15:U15">O10*10%/10</f>
        <v>5.881</v>
      </c>
      <c r="P15" s="39">
        <f t="shared" si="12"/>
        <v>5.503</v>
      </c>
      <c r="Q15" s="39">
        <f t="shared" si="12"/>
        <v>3.902</v>
      </c>
      <c r="R15" s="39">
        <f t="shared" si="12"/>
        <v>3.5480000000000005</v>
      </c>
      <c r="S15" s="39">
        <f t="shared" si="12"/>
        <v>5.489</v>
      </c>
      <c r="T15" s="39">
        <f t="shared" si="12"/>
        <v>9.794</v>
      </c>
      <c r="U15" s="39">
        <f t="shared" si="12"/>
        <v>7.291000000000001</v>
      </c>
      <c r="V15" s="39">
        <f>V10*10%/10</f>
        <v>4.732</v>
      </c>
      <c r="W15" s="39">
        <f>W10*10%/10</f>
        <v>5.9670000000000005</v>
      </c>
      <c r="X15" s="39">
        <f>X10*8%/10</f>
        <v>4.6168</v>
      </c>
      <c r="Y15" s="39">
        <f>Y10*10%/10</f>
        <v>5.729</v>
      </c>
      <c r="Z15" s="39">
        <f>Z10*10%/10</f>
        <v>4.259</v>
      </c>
      <c r="AA15" s="39">
        <f aca="true" t="shared" si="13" ref="AA15:AF15">AA10*10%/10</f>
        <v>4.229</v>
      </c>
      <c r="AB15" s="39">
        <f t="shared" si="13"/>
        <v>4.215000000000001</v>
      </c>
      <c r="AC15" s="39">
        <f t="shared" si="13"/>
        <v>4.205</v>
      </c>
      <c r="AD15" s="39">
        <f t="shared" si="13"/>
        <v>4.128</v>
      </c>
      <c r="AE15" s="39">
        <f t="shared" si="13"/>
        <v>2.609</v>
      </c>
      <c r="AF15" s="39">
        <f t="shared" si="13"/>
        <v>4.96</v>
      </c>
      <c r="AG15" s="39">
        <f>AG10*10%/10</f>
        <v>5.23</v>
      </c>
      <c r="AH15" s="39">
        <f>AH10*10%/10</f>
        <v>5.188</v>
      </c>
      <c r="AI15" s="39">
        <f>AI10*8%/10</f>
        <v>4.6792</v>
      </c>
      <c r="AJ15" s="39">
        <f aca="true" t="shared" si="14" ref="AJ15:AO15">AJ10*10%/10</f>
        <v>5.824</v>
      </c>
      <c r="AK15" s="39">
        <f t="shared" si="14"/>
        <v>3.2830000000000004</v>
      </c>
      <c r="AL15" s="39">
        <f t="shared" si="14"/>
        <v>6.003</v>
      </c>
      <c r="AM15" s="39">
        <f t="shared" si="14"/>
        <v>5.912999999999999</v>
      </c>
      <c r="AN15" s="39">
        <f t="shared" si="14"/>
        <v>3.0760000000000005</v>
      </c>
      <c r="AO15" s="39">
        <f t="shared" si="14"/>
        <v>6.631</v>
      </c>
      <c r="AP15" s="39">
        <f>AP10*10%/10</f>
        <v>5.462999999999999</v>
      </c>
      <c r="AQ15" s="39">
        <f>AQ10*10%/10</f>
        <v>4.123</v>
      </c>
      <c r="AR15" s="39">
        <f>AR10*8%/10</f>
        <v>2.7504</v>
      </c>
      <c r="AS15" s="39">
        <f aca="true" t="shared" si="15" ref="AS15:BL15">AS10*10%/10</f>
        <v>6.622000000000002</v>
      </c>
      <c r="AT15" s="39">
        <f t="shared" si="15"/>
        <v>9.875</v>
      </c>
      <c r="AU15" s="39">
        <f t="shared" si="15"/>
        <v>5.8420000000000005</v>
      </c>
      <c r="AV15" s="39">
        <f t="shared" si="15"/>
        <v>3.997</v>
      </c>
      <c r="AW15" s="39">
        <f>AW10*15%/10</f>
        <v>12.812999999999999</v>
      </c>
      <c r="AX15" s="39">
        <f>AX10*15%/10</f>
        <v>13.000499999999999</v>
      </c>
      <c r="AY15" s="39">
        <f t="shared" si="15"/>
        <v>5.76</v>
      </c>
      <c r="AZ15" s="39">
        <f t="shared" si="15"/>
        <v>5.976000000000001</v>
      </c>
      <c r="BA15" s="39">
        <f t="shared" si="15"/>
        <v>5.941000000000001</v>
      </c>
      <c r="BB15" s="39">
        <f t="shared" si="15"/>
        <v>5.965000000000001</v>
      </c>
      <c r="BC15" s="39">
        <f t="shared" si="15"/>
        <v>2.609</v>
      </c>
      <c r="BD15" s="39">
        <f t="shared" si="15"/>
        <v>4.96</v>
      </c>
      <c r="BE15" s="39">
        <f t="shared" si="15"/>
        <v>5.23</v>
      </c>
      <c r="BF15" s="39">
        <f t="shared" si="15"/>
        <v>5.188</v>
      </c>
      <c r="BG15" s="39">
        <f t="shared" si="15"/>
        <v>5.849</v>
      </c>
      <c r="BH15" s="39">
        <f t="shared" si="15"/>
        <v>5.824</v>
      </c>
      <c r="BI15" s="39">
        <f t="shared" si="15"/>
        <v>3.2830000000000004</v>
      </c>
      <c r="BJ15" s="39">
        <f t="shared" si="15"/>
        <v>6.003</v>
      </c>
      <c r="BK15" s="39">
        <f t="shared" si="15"/>
        <v>5.912999999999999</v>
      </c>
      <c r="BL15" s="39">
        <f t="shared" si="15"/>
        <v>5.165000000000001</v>
      </c>
      <c r="BM15" s="39">
        <f>BM10*10%/10</f>
        <v>3.0760000000000005</v>
      </c>
      <c r="BN15" s="39">
        <f>BN10*10%/10</f>
        <v>6.631</v>
      </c>
      <c r="BO15" s="39">
        <f>BO10*15%/10</f>
        <v>8.1945</v>
      </c>
      <c r="BP15" s="39">
        <f>BP10*10%/10</f>
        <v>4.123</v>
      </c>
      <c r="BQ15" s="39">
        <f>BQ10*10%/10</f>
        <v>3.438</v>
      </c>
    </row>
    <row r="16" spans="1:69" s="8" customFormat="1" ht="13.5" customHeight="1">
      <c r="A16" s="50"/>
      <c r="B16" s="28" t="s">
        <v>15</v>
      </c>
      <c r="C16" s="5">
        <f>2281.73*C15</f>
        <v>15511.20054</v>
      </c>
      <c r="D16" s="5">
        <f>2281.73*D15</f>
        <v>10377.30804</v>
      </c>
      <c r="E16" s="5">
        <f>2281.73*E15</f>
        <v>10963.940822999999</v>
      </c>
      <c r="F16" s="5">
        <f aca="true" t="shared" si="16" ref="F16:Y16">2281.73*F15</f>
        <v>11919.757520000001</v>
      </c>
      <c r="G16" s="5">
        <f t="shared" si="16"/>
        <v>7520.582080000001</v>
      </c>
      <c r="H16" s="5">
        <f t="shared" si="16"/>
        <v>17039.959639999997</v>
      </c>
      <c r="I16" s="5">
        <f t="shared" si="16"/>
        <v>7593.5974400000005</v>
      </c>
      <c r="J16" s="5">
        <f t="shared" si="16"/>
        <v>12095.45073</v>
      </c>
      <c r="K16" s="5">
        <f t="shared" si="16"/>
        <v>24311.833150000002</v>
      </c>
      <c r="L16" s="5">
        <f t="shared" si="16"/>
        <v>13432.544510000002</v>
      </c>
      <c r="M16" s="5">
        <f t="shared" si="16"/>
        <v>11276.30966</v>
      </c>
      <c r="N16" s="5">
        <f t="shared" si="16"/>
        <v>13524.270056</v>
      </c>
      <c r="O16" s="5">
        <f t="shared" si="16"/>
        <v>13418.854130000002</v>
      </c>
      <c r="P16" s="5">
        <f t="shared" si="16"/>
        <v>12556.360190000001</v>
      </c>
      <c r="Q16" s="5">
        <f t="shared" si="16"/>
        <v>8903.31046</v>
      </c>
      <c r="R16" s="5">
        <f t="shared" si="16"/>
        <v>8095.578040000001</v>
      </c>
      <c r="S16" s="5">
        <f t="shared" si="16"/>
        <v>12524.41597</v>
      </c>
      <c r="T16" s="5">
        <f t="shared" si="16"/>
        <v>22347.26362</v>
      </c>
      <c r="U16" s="5">
        <f t="shared" si="16"/>
        <v>16636.093430000004</v>
      </c>
      <c r="V16" s="5">
        <f t="shared" si="16"/>
        <v>10797.14636</v>
      </c>
      <c r="W16" s="5">
        <f t="shared" si="16"/>
        <v>13615.082910000001</v>
      </c>
      <c r="X16" s="5">
        <f t="shared" si="16"/>
        <v>10534.291064</v>
      </c>
      <c r="Y16" s="5">
        <f t="shared" si="16"/>
        <v>13072.03117</v>
      </c>
      <c r="Z16" s="5">
        <f>2281.73*Z15</f>
        <v>9717.88807</v>
      </c>
      <c r="AA16" s="5">
        <f aca="true" t="shared" si="17" ref="AA16:AR16">2281.73*AA15</f>
        <v>9649.43617</v>
      </c>
      <c r="AB16" s="5">
        <f t="shared" si="17"/>
        <v>9617.491950000001</v>
      </c>
      <c r="AC16" s="5">
        <f t="shared" si="17"/>
        <v>9594.67465</v>
      </c>
      <c r="AD16" s="5">
        <f t="shared" si="17"/>
        <v>9418.98144</v>
      </c>
      <c r="AE16" s="5">
        <f t="shared" si="17"/>
        <v>5953.03357</v>
      </c>
      <c r="AF16" s="5">
        <f t="shared" si="17"/>
        <v>11317.3808</v>
      </c>
      <c r="AG16" s="5">
        <f t="shared" si="17"/>
        <v>11933.447900000001</v>
      </c>
      <c r="AH16" s="5">
        <f t="shared" si="17"/>
        <v>11837.61524</v>
      </c>
      <c r="AI16" s="5">
        <f t="shared" si="17"/>
        <v>10676.671016</v>
      </c>
      <c r="AJ16" s="5">
        <f t="shared" si="17"/>
        <v>13288.79552</v>
      </c>
      <c r="AK16" s="5">
        <f t="shared" si="17"/>
        <v>7490.919590000001</v>
      </c>
      <c r="AL16" s="5">
        <f t="shared" si="17"/>
        <v>13697.225190000001</v>
      </c>
      <c r="AM16" s="5">
        <f t="shared" si="17"/>
        <v>13491.86949</v>
      </c>
      <c r="AN16" s="5">
        <f t="shared" si="17"/>
        <v>7018.601480000001</v>
      </c>
      <c r="AO16" s="5">
        <f t="shared" si="17"/>
        <v>15130.15163</v>
      </c>
      <c r="AP16" s="5">
        <f t="shared" si="17"/>
        <v>12465.090989999999</v>
      </c>
      <c r="AQ16" s="5">
        <f t="shared" si="17"/>
        <v>9407.57279</v>
      </c>
      <c r="AR16" s="5">
        <f t="shared" si="17"/>
        <v>6275.670192</v>
      </c>
      <c r="AS16" s="5">
        <f aca="true" t="shared" si="18" ref="AS16:BL16">2281.73*AS15</f>
        <v>15109.616060000004</v>
      </c>
      <c r="AT16" s="5">
        <f t="shared" si="18"/>
        <v>22532.08375</v>
      </c>
      <c r="AU16" s="5">
        <f t="shared" si="18"/>
        <v>13329.866660000002</v>
      </c>
      <c r="AV16" s="5">
        <f t="shared" si="18"/>
        <v>9120.07481</v>
      </c>
      <c r="AW16" s="5">
        <f t="shared" si="18"/>
        <v>29235.80649</v>
      </c>
      <c r="AX16" s="5">
        <f t="shared" si="18"/>
        <v>29663.630865</v>
      </c>
      <c r="AY16" s="5">
        <f t="shared" si="18"/>
        <v>13142.764799999999</v>
      </c>
      <c r="AZ16" s="5">
        <f t="shared" si="18"/>
        <v>13635.618480000003</v>
      </c>
      <c r="BA16" s="5">
        <f t="shared" si="18"/>
        <v>13555.757930000002</v>
      </c>
      <c r="BB16" s="5">
        <f t="shared" si="18"/>
        <v>13610.519450000002</v>
      </c>
      <c r="BC16" s="5">
        <f t="shared" si="18"/>
        <v>5953.03357</v>
      </c>
      <c r="BD16" s="5">
        <f t="shared" si="18"/>
        <v>11317.3808</v>
      </c>
      <c r="BE16" s="5">
        <f t="shared" si="18"/>
        <v>11933.447900000001</v>
      </c>
      <c r="BF16" s="5">
        <f t="shared" si="18"/>
        <v>11837.61524</v>
      </c>
      <c r="BG16" s="5">
        <f t="shared" si="18"/>
        <v>13345.83877</v>
      </c>
      <c r="BH16" s="5">
        <f t="shared" si="18"/>
        <v>13288.79552</v>
      </c>
      <c r="BI16" s="5">
        <f t="shared" si="18"/>
        <v>7490.919590000001</v>
      </c>
      <c r="BJ16" s="5">
        <f t="shared" si="18"/>
        <v>13697.225190000001</v>
      </c>
      <c r="BK16" s="5">
        <f t="shared" si="18"/>
        <v>13491.86949</v>
      </c>
      <c r="BL16" s="5">
        <f t="shared" si="18"/>
        <v>11785.135450000002</v>
      </c>
      <c r="BM16" s="5">
        <f>2281.73*BM15</f>
        <v>7018.601480000001</v>
      </c>
      <c r="BN16" s="5">
        <f>2281.73*BN15</f>
        <v>15130.15163</v>
      </c>
      <c r="BO16" s="5">
        <f>2281.73*BO15</f>
        <v>18697.636485</v>
      </c>
      <c r="BP16" s="5">
        <f>2281.73*BP15</f>
        <v>9407.57279</v>
      </c>
      <c r="BQ16" s="5">
        <f>2281.73*BQ15</f>
        <v>7844.587740000001</v>
      </c>
    </row>
    <row r="17" spans="1:69" s="8" customFormat="1" ht="13.5" customHeight="1">
      <c r="A17" s="50"/>
      <c r="B17" s="28" t="s">
        <v>2</v>
      </c>
      <c r="C17" s="5">
        <f>C16/C9/12</f>
        <v>1.901441666666667</v>
      </c>
      <c r="D17" s="5">
        <f>D16/D9/12</f>
        <v>1.9014416666666667</v>
      </c>
      <c r="E17" s="5">
        <f>E16/E9/12</f>
        <v>1.7112975</v>
      </c>
      <c r="F17" s="5">
        <f aca="true" t="shared" si="19" ref="F17:Y17">F16/F9/12</f>
        <v>1.901441666666667</v>
      </c>
      <c r="G17" s="5">
        <f t="shared" si="19"/>
        <v>1.901441666666667</v>
      </c>
      <c r="H17" s="5">
        <f t="shared" si="19"/>
        <v>1.9014416666666667</v>
      </c>
      <c r="I17" s="5">
        <f t="shared" si="19"/>
        <v>1.9014416666666667</v>
      </c>
      <c r="J17" s="5">
        <f t="shared" si="19"/>
        <v>1.9014416666666667</v>
      </c>
      <c r="K17" s="5">
        <f t="shared" si="19"/>
        <v>1.901441666666667</v>
      </c>
      <c r="L17" s="5">
        <f t="shared" si="19"/>
        <v>1.9014416666666667</v>
      </c>
      <c r="M17" s="5">
        <f t="shared" si="19"/>
        <v>1.901441666666667</v>
      </c>
      <c r="N17" s="5">
        <f t="shared" si="19"/>
        <v>1.5211533333333334</v>
      </c>
      <c r="O17" s="5">
        <f t="shared" si="19"/>
        <v>1.901441666666667</v>
      </c>
      <c r="P17" s="5">
        <f t="shared" si="19"/>
        <v>1.901441666666667</v>
      </c>
      <c r="Q17" s="5">
        <f t="shared" si="19"/>
        <v>1.901441666666667</v>
      </c>
      <c r="R17" s="5">
        <f t="shared" si="19"/>
        <v>1.901441666666667</v>
      </c>
      <c r="S17" s="5">
        <f t="shared" si="19"/>
        <v>1.9014416666666667</v>
      </c>
      <c r="T17" s="5">
        <f t="shared" si="19"/>
        <v>1.901441666666667</v>
      </c>
      <c r="U17" s="5">
        <f t="shared" si="19"/>
        <v>1.9014416666666671</v>
      </c>
      <c r="V17" s="5">
        <f t="shared" si="19"/>
        <v>1.901441666666667</v>
      </c>
      <c r="W17" s="5">
        <f t="shared" si="19"/>
        <v>1.9014416666666667</v>
      </c>
      <c r="X17" s="5">
        <f t="shared" si="19"/>
        <v>1.5211533333333331</v>
      </c>
      <c r="Y17" s="5">
        <f t="shared" si="19"/>
        <v>1.901441666666667</v>
      </c>
      <c r="Z17" s="5">
        <f>Z16/Z9/12</f>
        <v>1.901441666666667</v>
      </c>
      <c r="AA17" s="5">
        <f aca="true" t="shared" si="20" ref="AA17:AR17">AA16/AA9/12</f>
        <v>1.901441666666667</v>
      </c>
      <c r="AB17" s="5">
        <f t="shared" si="20"/>
        <v>1.901441666666667</v>
      </c>
      <c r="AC17" s="5">
        <f t="shared" si="20"/>
        <v>1.901441666666667</v>
      </c>
      <c r="AD17" s="5">
        <f t="shared" si="20"/>
        <v>1.9014416666666667</v>
      </c>
      <c r="AE17" s="5">
        <f t="shared" si="20"/>
        <v>1.9014416666666667</v>
      </c>
      <c r="AF17" s="5">
        <f t="shared" si="20"/>
        <v>1.901441666666667</v>
      </c>
      <c r="AG17" s="5">
        <f t="shared" si="20"/>
        <v>1.901441666666667</v>
      </c>
      <c r="AH17" s="5">
        <f t="shared" si="20"/>
        <v>1.9014416666666667</v>
      </c>
      <c r="AI17" s="5">
        <f t="shared" si="20"/>
        <v>1.5211533333333334</v>
      </c>
      <c r="AJ17" s="5">
        <f t="shared" si="20"/>
        <v>1.9014416666666667</v>
      </c>
      <c r="AK17" s="5">
        <f t="shared" si="20"/>
        <v>1.901441666666667</v>
      </c>
      <c r="AL17" s="5">
        <f t="shared" si="20"/>
        <v>1.901441666666667</v>
      </c>
      <c r="AM17" s="5">
        <f t="shared" si="20"/>
        <v>1.9014416666666667</v>
      </c>
      <c r="AN17" s="5">
        <f t="shared" si="20"/>
        <v>1.901441666666667</v>
      </c>
      <c r="AO17" s="5">
        <f t="shared" si="20"/>
        <v>1.9014416666666667</v>
      </c>
      <c r="AP17" s="5">
        <f t="shared" si="20"/>
        <v>1.9014416666666667</v>
      </c>
      <c r="AQ17" s="5">
        <f t="shared" si="20"/>
        <v>1.9014416666666667</v>
      </c>
      <c r="AR17" s="5">
        <f t="shared" si="20"/>
        <v>1.5211533333333331</v>
      </c>
      <c r="AS17" s="5">
        <f aca="true" t="shared" si="21" ref="AS17:BL17">AS16/AS9/12</f>
        <v>1.901441666666667</v>
      </c>
      <c r="AT17" s="5">
        <f t="shared" si="21"/>
        <v>1.901441666666667</v>
      </c>
      <c r="AU17" s="5">
        <f t="shared" si="21"/>
        <v>1.9014416666666667</v>
      </c>
      <c r="AV17" s="5">
        <f t="shared" si="21"/>
        <v>1.9014416666666667</v>
      </c>
      <c r="AW17" s="5">
        <f t="shared" si="21"/>
        <v>2.8521625</v>
      </c>
      <c r="AX17" s="5">
        <f t="shared" si="21"/>
        <v>2.8521625</v>
      </c>
      <c r="AY17" s="5">
        <f t="shared" si="21"/>
        <v>1.9014416666666667</v>
      </c>
      <c r="AZ17" s="5">
        <f t="shared" si="21"/>
        <v>1.901441666666667</v>
      </c>
      <c r="BA17" s="5">
        <f t="shared" si="21"/>
        <v>1.901441666666667</v>
      </c>
      <c r="BB17" s="5">
        <f t="shared" si="21"/>
        <v>1.901441666666667</v>
      </c>
      <c r="BC17" s="5">
        <f t="shared" si="21"/>
        <v>1.9014416666666667</v>
      </c>
      <c r="BD17" s="5">
        <f t="shared" si="21"/>
        <v>1.901441666666667</v>
      </c>
      <c r="BE17" s="5">
        <f t="shared" si="21"/>
        <v>1.901441666666667</v>
      </c>
      <c r="BF17" s="5">
        <f t="shared" si="21"/>
        <v>1.9014416666666667</v>
      </c>
      <c r="BG17" s="5">
        <f t="shared" si="21"/>
        <v>1.901441666666667</v>
      </c>
      <c r="BH17" s="5">
        <f t="shared" si="21"/>
        <v>1.9014416666666667</v>
      </c>
      <c r="BI17" s="5">
        <f t="shared" si="21"/>
        <v>1.901441666666667</v>
      </c>
      <c r="BJ17" s="5">
        <f t="shared" si="21"/>
        <v>1.901441666666667</v>
      </c>
      <c r="BK17" s="5">
        <f t="shared" si="21"/>
        <v>1.9014416666666667</v>
      </c>
      <c r="BL17" s="5">
        <f t="shared" si="21"/>
        <v>1.901441666666667</v>
      </c>
      <c r="BM17" s="5">
        <f>BM16/BM9/12</f>
        <v>1.901441666666667</v>
      </c>
      <c r="BN17" s="5">
        <f>BN16/BN9/12</f>
        <v>1.9014416666666667</v>
      </c>
      <c r="BO17" s="5">
        <f>BO16/BO9/12</f>
        <v>2.8521625000000004</v>
      </c>
      <c r="BP17" s="5">
        <f>BP16/BP9/12</f>
        <v>1.9014416666666667</v>
      </c>
      <c r="BQ17" s="5">
        <f>BQ16/BQ9/12</f>
        <v>1.901441666666667</v>
      </c>
    </row>
    <row r="18" spans="1:69" s="8" customFormat="1" ht="13.5" customHeight="1" thickBot="1">
      <c r="A18" s="51"/>
      <c r="B18" s="29" t="s">
        <v>0</v>
      </c>
      <c r="C18" s="40" t="s">
        <v>16</v>
      </c>
      <c r="D18" s="40" t="s">
        <v>16</v>
      </c>
      <c r="E18" s="40" t="s">
        <v>16</v>
      </c>
      <c r="F18" s="40" t="s">
        <v>16</v>
      </c>
      <c r="G18" s="40" t="s">
        <v>16</v>
      </c>
      <c r="H18" s="40" t="s">
        <v>16</v>
      </c>
      <c r="I18" s="40" t="s">
        <v>16</v>
      </c>
      <c r="J18" s="40" t="s">
        <v>16</v>
      </c>
      <c r="K18" s="40" t="s">
        <v>16</v>
      </c>
      <c r="L18" s="40" t="s">
        <v>16</v>
      </c>
      <c r="M18" s="40" t="s">
        <v>16</v>
      </c>
      <c r="N18" s="40" t="s">
        <v>16</v>
      </c>
      <c r="O18" s="40" t="s">
        <v>16</v>
      </c>
      <c r="P18" s="40" t="s">
        <v>16</v>
      </c>
      <c r="Q18" s="40" t="s">
        <v>16</v>
      </c>
      <c r="R18" s="40" t="s">
        <v>16</v>
      </c>
      <c r="S18" s="40" t="s">
        <v>16</v>
      </c>
      <c r="T18" s="40" t="s">
        <v>16</v>
      </c>
      <c r="U18" s="40" t="s">
        <v>16</v>
      </c>
      <c r="V18" s="40" t="s">
        <v>16</v>
      </c>
      <c r="W18" s="40" t="s">
        <v>16</v>
      </c>
      <c r="X18" s="40" t="s">
        <v>16</v>
      </c>
      <c r="Y18" s="40" t="s">
        <v>16</v>
      </c>
      <c r="Z18" s="40" t="s">
        <v>16</v>
      </c>
      <c r="AA18" s="40" t="s">
        <v>16</v>
      </c>
      <c r="AB18" s="40" t="s">
        <v>16</v>
      </c>
      <c r="AC18" s="40" t="s">
        <v>16</v>
      </c>
      <c r="AD18" s="40" t="s">
        <v>16</v>
      </c>
      <c r="AE18" s="40" t="s">
        <v>16</v>
      </c>
      <c r="AF18" s="40" t="s">
        <v>16</v>
      </c>
      <c r="AG18" s="40" t="s">
        <v>16</v>
      </c>
      <c r="AH18" s="40" t="s">
        <v>16</v>
      </c>
      <c r="AI18" s="40" t="s">
        <v>16</v>
      </c>
      <c r="AJ18" s="40" t="s">
        <v>16</v>
      </c>
      <c r="AK18" s="40" t="s">
        <v>16</v>
      </c>
      <c r="AL18" s="40" t="s">
        <v>16</v>
      </c>
      <c r="AM18" s="40" t="s">
        <v>16</v>
      </c>
      <c r="AN18" s="40" t="s">
        <v>16</v>
      </c>
      <c r="AO18" s="40" t="s">
        <v>16</v>
      </c>
      <c r="AP18" s="40" t="s">
        <v>16</v>
      </c>
      <c r="AQ18" s="40" t="s">
        <v>16</v>
      </c>
      <c r="AR18" s="40" t="s">
        <v>16</v>
      </c>
      <c r="AS18" s="40" t="s">
        <v>16</v>
      </c>
      <c r="AT18" s="40" t="s">
        <v>16</v>
      </c>
      <c r="AU18" s="40" t="s">
        <v>16</v>
      </c>
      <c r="AV18" s="40" t="s">
        <v>16</v>
      </c>
      <c r="AW18" s="40" t="s">
        <v>16</v>
      </c>
      <c r="AX18" s="40" t="s">
        <v>16</v>
      </c>
      <c r="AY18" s="40" t="s">
        <v>16</v>
      </c>
      <c r="AZ18" s="40" t="s">
        <v>16</v>
      </c>
      <c r="BA18" s="40" t="s">
        <v>16</v>
      </c>
      <c r="BB18" s="40" t="s">
        <v>16</v>
      </c>
      <c r="BC18" s="40" t="s">
        <v>16</v>
      </c>
      <c r="BD18" s="40" t="s">
        <v>16</v>
      </c>
      <c r="BE18" s="40" t="s">
        <v>16</v>
      </c>
      <c r="BF18" s="40" t="s">
        <v>16</v>
      </c>
      <c r="BG18" s="40" t="s">
        <v>16</v>
      </c>
      <c r="BH18" s="40" t="s">
        <v>16</v>
      </c>
      <c r="BI18" s="40" t="s">
        <v>16</v>
      </c>
      <c r="BJ18" s="40" t="s">
        <v>16</v>
      </c>
      <c r="BK18" s="40" t="s">
        <v>16</v>
      </c>
      <c r="BL18" s="40" t="s">
        <v>16</v>
      </c>
      <c r="BM18" s="40" t="s">
        <v>16</v>
      </c>
      <c r="BN18" s="40" t="s">
        <v>16</v>
      </c>
      <c r="BO18" s="40" t="s">
        <v>16</v>
      </c>
      <c r="BP18" s="40" t="s">
        <v>16</v>
      </c>
      <c r="BQ18" s="40" t="s">
        <v>16</v>
      </c>
    </row>
    <row r="19" spans="1:69" s="8" customFormat="1" ht="13.5" customHeight="1" thickTop="1">
      <c r="A19" s="49" t="s">
        <v>19</v>
      </c>
      <c r="B19" s="30" t="s">
        <v>13</v>
      </c>
      <c r="C19" s="42" t="s">
        <v>159</v>
      </c>
      <c r="D19" s="42" t="s">
        <v>160</v>
      </c>
      <c r="E19" s="42" t="s">
        <v>161</v>
      </c>
      <c r="F19" s="42" t="s">
        <v>162</v>
      </c>
      <c r="G19" s="42" t="s">
        <v>163</v>
      </c>
      <c r="H19" s="42" t="s">
        <v>164</v>
      </c>
      <c r="I19" s="42" t="s">
        <v>165</v>
      </c>
      <c r="J19" s="42" t="s">
        <v>166</v>
      </c>
      <c r="K19" s="42" t="s">
        <v>167</v>
      </c>
      <c r="L19" s="42" t="s">
        <v>168</v>
      </c>
      <c r="M19" s="42" t="s">
        <v>169</v>
      </c>
      <c r="N19" s="42" t="s">
        <v>170</v>
      </c>
      <c r="O19" s="42" t="s">
        <v>171</v>
      </c>
      <c r="P19" s="42" t="s">
        <v>172</v>
      </c>
      <c r="Q19" s="42" t="s">
        <v>173</v>
      </c>
      <c r="R19" s="42" t="s">
        <v>174</v>
      </c>
      <c r="S19" s="42" t="s">
        <v>175</v>
      </c>
      <c r="T19" s="42" t="s">
        <v>176</v>
      </c>
      <c r="U19" s="42" t="s">
        <v>177</v>
      </c>
      <c r="V19" s="42" t="s">
        <v>178</v>
      </c>
      <c r="W19" s="42" t="s">
        <v>179</v>
      </c>
      <c r="X19" s="42" t="s">
        <v>180</v>
      </c>
      <c r="Y19" s="42" t="s">
        <v>181</v>
      </c>
      <c r="Z19" s="42" t="s">
        <v>182</v>
      </c>
      <c r="AA19" s="42" t="s">
        <v>183</v>
      </c>
      <c r="AB19" s="42" t="s">
        <v>184</v>
      </c>
      <c r="AC19" s="42" t="s">
        <v>185</v>
      </c>
      <c r="AD19" s="42" t="s">
        <v>186</v>
      </c>
      <c r="AE19" s="42" t="s">
        <v>187</v>
      </c>
      <c r="AF19" s="42" t="s">
        <v>188</v>
      </c>
      <c r="AG19" s="42" t="s">
        <v>189</v>
      </c>
      <c r="AH19" s="42" t="s">
        <v>190</v>
      </c>
      <c r="AI19" s="42" t="s">
        <v>191</v>
      </c>
      <c r="AJ19" s="42" t="s">
        <v>192</v>
      </c>
      <c r="AK19" s="42" t="s">
        <v>193</v>
      </c>
      <c r="AL19" s="42" t="s">
        <v>194</v>
      </c>
      <c r="AM19" s="42" t="s">
        <v>195</v>
      </c>
      <c r="AN19" s="42" t="s">
        <v>196</v>
      </c>
      <c r="AO19" s="42" t="s">
        <v>197</v>
      </c>
      <c r="AP19" s="42" t="s">
        <v>198</v>
      </c>
      <c r="AQ19" s="42" t="s">
        <v>199</v>
      </c>
      <c r="AR19" s="43">
        <v>287.4</v>
      </c>
      <c r="AS19" s="42" t="s">
        <v>200</v>
      </c>
      <c r="AT19" s="42" t="s">
        <v>201</v>
      </c>
      <c r="AU19" s="42" t="s">
        <v>202</v>
      </c>
      <c r="AV19" s="42" t="s">
        <v>203</v>
      </c>
      <c r="AW19" s="42" t="s">
        <v>204</v>
      </c>
      <c r="AX19" s="42" t="s">
        <v>204</v>
      </c>
      <c r="AY19" s="42" t="s">
        <v>205</v>
      </c>
      <c r="AZ19" s="42" t="s">
        <v>206</v>
      </c>
      <c r="BA19" s="42" t="s">
        <v>207</v>
      </c>
      <c r="BB19" s="42" t="s">
        <v>208</v>
      </c>
      <c r="BC19" s="42" t="s">
        <v>209</v>
      </c>
      <c r="BD19" s="42" t="s">
        <v>210</v>
      </c>
      <c r="BE19" s="42" t="s">
        <v>211</v>
      </c>
      <c r="BF19" s="42" t="s">
        <v>212</v>
      </c>
      <c r="BG19" s="42" t="s">
        <v>213</v>
      </c>
      <c r="BH19" s="42" t="s">
        <v>214</v>
      </c>
      <c r="BI19" s="42" t="s">
        <v>215</v>
      </c>
      <c r="BJ19" s="42" t="s">
        <v>215</v>
      </c>
      <c r="BK19" s="42" t="s">
        <v>215</v>
      </c>
      <c r="BL19" s="42" t="s">
        <v>216</v>
      </c>
      <c r="BM19" s="42" t="s">
        <v>217</v>
      </c>
      <c r="BN19" s="42" t="s">
        <v>218</v>
      </c>
      <c r="BO19" s="42" t="s">
        <v>219</v>
      </c>
      <c r="BP19" s="42" t="s">
        <v>220</v>
      </c>
      <c r="BQ19" s="42" t="s">
        <v>221</v>
      </c>
    </row>
    <row r="20" spans="1:69" s="8" customFormat="1" ht="13.5" customHeight="1">
      <c r="A20" s="50"/>
      <c r="B20" s="31" t="s">
        <v>4</v>
      </c>
      <c r="C20" s="21">
        <f>C19*0.12</f>
        <v>47.196</v>
      </c>
      <c r="D20" s="21">
        <f>D19*0.081</f>
        <v>37.632600000000004</v>
      </c>
      <c r="E20" s="21">
        <f>E19*0.08</f>
        <v>42.992</v>
      </c>
      <c r="F20" s="21">
        <f>F19*0.08</f>
        <v>43.144</v>
      </c>
      <c r="G20" s="21">
        <f>G19*0.085</f>
        <v>23.2815</v>
      </c>
      <c r="H20" s="21">
        <f>H19*0.08</f>
        <v>50.56</v>
      </c>
      <c r="I20" s="21">
        <f>I19*0.08</f>
        <v>25.608000000000004</v>
      </c>
      <c r="J20" s="21">
        <f>J19*0.06</f>
        <v>39.6</v>
      </c>
      <c r="K20" s="21">
        <f>K19*0.1</f>
        <v>72.41000000000001</v>
      </c>
      <c r="L20" s="21">
        <f>L19*0.1</f>
        <v>46.44</v>
      </c>
      <c r="M20" s="21">
        <f>M19*0.1</f>
        <v>39.400000000000006</v>
      </c>
      <c r="N20" s="21">
        <f>N19*0.09</f>
        <v>53.883</v>
      </c>
      <c r="O20" s="21">
        <f>O19*0.09</f>
        <v>42.264</v>
      </c>
      <c r="P20" s="21">
        <f>P19*0.09</f>
        <v>43.217999999999996</v>
      </c>
      <c r="Q20" s="21">
        <f>Q19*0.08</f>
        <v>32.064</v>
      </c>
      <c r="R20" s="21">
        <f>R19*0.1</f>
        <v>22.740000000000002</v>
      </c>
      <c r="S20" s="21">
        <f>S19*0.1</f>
        <v>34.85</v>
      </c>
      <c r="T20" s="21">
        <f>T19*0.12</f>
        <v>65.52</v>
      </c>
      <c r="U20" s="21">
        <f>U19*0.07</f>
        <v>53.77400000000001</v>
      </c>
      <c r="V20" s="21">
        <f>V19*0.1</f>
        <v>32.14</v>
      </c>
      <c r="W20" s="21">
        <f>W19*0.08</f>
        <v>44.303999999999995</v>
      </c>
      <c r="X20" s="21">
        <f>X19*0.09</f>
        <v>47.81699999999999</v>
      </c>
      <c r="Y20" s="21">
        <f>Y19*0.09</f>
        <v>41.129999999999995</v>
      </c>
      <c r="Z20" s="21">
        <f>Z19*0.09</f>
        <v>29.07</v>
      </c>
      <c r="AA20" s="21">
        <f>AA19*0.09</f>
        <v>28.826999999999998</v>
      </c>
      <c r="AB20" s="21">
        <f>AB19*0.09</f>
        <v>29.942999999999998</v>
      </c>
      <c r="AC20" s="21">
        <f>AC19*0.095</f>
        <v>29.468999999999998</v>
      </c>
      <c r="AD20" s="21">
        <f>AD19*0.09</f>
        <v>27.584999999999997</v>
      </c>
      <c r="AE20" s="21">
        <f>AE19*0.08</f>
        <v>17.48</v>
      </c>
      <c r="AF20" s="21">
        <f>AF19*0.1</f>
        <v>38.44</v>
      </c>
      <c r="AG20" s="21">
        <f aca="true" t="shared" si="22" ref="AG20:AM20">AG19*0.09</f>
        <v>37.467</v>
      </c>
      <c r="AH20" s="21">
        <f t="shared" si="22"/>
        <v>37.772999999999996</v>
      </c>
      <c r="AI20" s="21">
        <f t="shared" si="22"/>
        <v>41.787</v>
      </c>
      <c r="AJ20" s="21">
        <f t="shared" si="22"/>
        <v>42.984</v>
      </c>
      <c r="AK20" s="21">
        <f t="shared" si="22"/>
        <v>23.202</v>
      </c>
      <c r="AL20" s="21">
        <f t="shared" si="22"/>
        <v>42.93</v>
      </c>
      <c r="AM20" s="21">
        <f t="shared" si="22"/>
        <v>43.379999999999995</v>
      </c>
      <c r="AN20" s="21">
        <f>AN19*0.07</f>
        <v>22.400000000000002</v>
      </c>
      <c r="AO20" s="21">
        <f>AO19*0.1</f>
        <v>44</v>
      </c>
      <c r="AP20" s="21">
        <f>AP19*0.08</f>
        <v>36</v>
      </c>
      <c r="AQ20" s="21">
        <f>AQ19*0.08</f>
        <v>25.928</v>
      </c>
      <c r="AR20" s="21">
        <f>AR19*0.09</f>
        <v>25.865999999999996</v>
      </c>
      <c r="AS20" s="21">
        <f>AS19*0.11</f>
        <v>44.99</v>
      </c>
      <c r="AT20" s="21">
        <f>AT19*0.08</f>
        <v>73.44</v>
      </c>
      <c r="AU20" s="21">
        <f>AU19*0.08</f>
        <v>44.88</v>
      </c>
      <c r="AV20" s="21">
        <f>AV19*0.06</f>
        <v>29.214</v>
      </c>
      <c r="AW20" s="21">
        <f>AW19*0.1</f>
        <v>43.2</v>
      </c>
      <c r="AX20" s="21">
        <f>AX19*0.11</f>
        <v>47.52</v>
      </c>
      <c r="AY20" s="21">
        <f>AY19*0.08</f>
        <v>44.160000000000004</v>
      </c>
      <c r="AZ20" s="21">
        <f>AZ19*0.08</f>
        <v>43.983999999999995</v>
      </c>
      <c r="BA20" s="21">
        <f>BA19*0.08</f>
        <v>44.736000000000004</v>
      </c>
      <c r="BB20" s="21">
        <f>BB19*0.08</f>
        <v>44.272</v>
      </c>
      <c r="BC20" s="21">
        <f>BC19*0.05</f>
        <v>19.515</v>
      </c>
      <c r="BD20" s="21">
        <f>BD19*0.09</f>
        <v>34.434</v>
      </c>
      <c r="BE20" s="21">
        <f>BE19*0.095</f>
        <v>36.897999999999996</v>
      </c>
      <c r="BF20" s="21">
        <f>BF19*0.09</f>
        <v>35.334</v>
      </c>
      <c r="BG20" s="21">
        <f>BG19*0.08</f>
        <v>37.44</v>
      </c>
      <c r="BH20" s="21">
        <f>BH19*0.07</f>
        <v>42.00000000000001</v>
      </c>
      <c r="BI20" s="21">
        <f>BI19*0.05</f>
        <v>21</v>
      </c>
      <c r="BJ20" s="21">
        <f>BJ19*0.09</f>
        <v>37.8</v>
      </c>
      <c r="BK20" s="21">
        <f>BK19*0.085</f>
        <v>35.7</v>
      </c>
      <c r="BL20" s="21">
        <f>BL19*0.09</f>
        <v>33.3</v>
      </c>
      <c r="BM20" s="21">
        <f>BM19*0.11</f>
        <v>18.975</v>
      </c>
      <c r="BN20" s="21">
        <f>BN19*0.19</f>
        <v>41.8</v>
      </c>
      <c r="BO20" s="21">
        <f>BO19*0.13</f>
        <v>17.68</v>
      </c>
      <c r="BP20" s="21">
        <f>BP19*0.08</f>
        <v>31.624000000000002</v>
      </c>
      <c r="BQ20" s="21">
        <f>BQ19*0.07</f>
        <v>26.817000000000004</v>
      </c>
    </row>
    <row r="21" spans="1:69" s="8" customFormat="1" ht="13.5" customHeight="1">
      <c r="A21" s="50"/>
      <c r="B21" s="28" t="s">
        <v>15</v>
      </c>
      <c r="C21" s="4">
        <f>445.14*C20</f>
        <v>21008.827439999997</v>
      </c>
      <c r="D21" s="4">
        <f>445.14*D20</f>
        <v>16751.775564</v>
      </c>
      <c r="E21" s="4">
        <f>445.14*E20</f>
        <v>19137.45888</v>
      </c>
      <c r="F21" s="4">
        <f aca="true" t="shared" si="23" ref="F21:Y21">445.14*F20</f>
        <v>19205.12016</v>
      </c>
      <c r="G21" s="4">
        <f t="shared" si="23"/>
        <v>10363.52691</v>
      </c>
      <c r="H21" s="4">
        <f t="shared" si="23"/>
        <v>22506.2784</v>
      </c>
      <c r="I21" s="4">
        <f t="shared" si="23"/>
        <v>11399.145120000001</v>
      </c>
      <c r="J21" s="4">
        <f t="shared" si="23"/>
        <v>17627.544</v>
      </c>
      <c r="K21" s="4">
        <f t="shared" si="23"/>
        <v>32232.587400000004</v>
      </c>
      <c r="L21" s="4">
        <f t="shared" si="23"/>
        <v>20672.3016</v>
      </c>
      <c r="M21" s="4">
        <f t="shared" si="23"/>
        <v>17538.516000000003</v>
      </c>
      <c r="N21" s="4">
        <f t="shared" si="23"/>
        <v>23985.47862</v>
      </c>
      <c r="O21" s="4">
        <f t="shared" si="23"/>
        <v>18813.396960000002</v>
      </c>
      <c r="P21" s="4">
        <f t="shared" si="23"/>
        <v>19238.06052</v>
      </c>
      <c r="Q21" s="4">
        <f t="shared" si="23"/>
        <v>14272.96896</v>
      </c>
      <c r="R21" s="4">
        <f t="shared" si="23"/>
        <v>10122.483600000001</v>
      </c>
      <c r="S21" s="4">
        <f t="shared" si="23"/>
        <v>15513.129</v>
      </c>
      <c r="T21" s="4">
        <f t="shared" si="23"/>
        <v>29165.572799999998</v>
      </c>
      <c r="U21" s="4">
        <f t="shared" si="23"/>
        <v>23936.958360000004</v>
      </c>
      <c r="V21" s="4">
        <f t="shared" si="23"/>
        <v>14306.7996</v>
      </c>
      <c r="W21" s="4">
        <f t="shared" si="23"/>
        <v>19721.482559999997</v>
      </c>
      <c r="X21" s="4">
        <f t="shared" si="23"/>
        <v>21285.259379999996</v>
      </c>
      <c r="Y21" s="4">
        <f t="shared" si="23"/>
        <v>18308.6082</v>
      </c>
      <c r="Z21" s="4">
        <f>445.14*Z20</f>
        <v>12940.219799999999</v>
      </c>
      <c r="AA21" s="4">
        <f aca="true" t="shared" si="24" ref="AA21:AR21">445.14*AA20</f>
        <v>12832.05078</v>
      </c>
      <c r="AB21" s="4">
        <f t="shared" si="24"/>
        <v>13328.827019999999</v>
      </c>
      <c r="AC21" s="4">
        <f t="shared" si="24"/>
        <v>13117.830659999998</v>
      </c>
      <c r="AD21" s="4">
        <f t="shared" si="24"/>
        <v>12279.186899999999</v>
      </c>
      <c r="AE21" s="4">
        <f t="shared" si="24"/>
        <v>7781.0472</v>
      </c>
      <c r="AF21" s="4">
        <f t="shared" si="24"/>
        <v>17111.1816</v>
      </c>
      <c r="AG21" s="4">
        <f t="shared" si="24"/>
        <v>16678.06038</v>
      </c>
      <c r="AH21" s="4">
        <f t="shared" si="24"/>
        <v>16814.27322</v>
      </c>
      <c r="AI21" s="4">
        <f t="shared" si="24"/>
        <v>18601.065179999998</v>
      </c>
      <c r="AJ21" s="4">
        <f t="shared" si="24"/>
        <v>19133.89776</v>
      </c>
      <c r="AK21" s="4">
        <f t="shared" si="24"/>
        <v>10328.138280000001</v>
      </c>
      <c r="AL21" s="4">
        <f t="shared" si="24"/>
        <v>19109.8602</v>
      </c>
      <c r="AM21" s="4">
        <f t="shared" si="24"/>
        <v>19310.173199999997</v>
      </c>
      <c r="AN21" s="4">
        <f t="shared" si="24"/>
        <v>9971.136</v>
      </c>
      <c r="AO21" s="4">
        <f t="shared" si="24"/>
        <v>19586.16</v>
      </c>
      <c r="AP21" s="4">
        <f t="shared" si="24"/>
        <v>16025.039999999999</v>
      </c>
      <c r="AQ21" s="4">
        <f t="shared" si="24"/>
        <v>11541.58992</v>
      </c>
      <c r="AR21" s="4">
        <f t="shared" si="24"/>
        <v>11513.991239999998</v>
      </c>
      <c r="AS21" s="4">
        <f aca="true" t="shared" si="25" ref="AS21:BL21">445.14*AS20</f>
        <v>20026.8486</v>
      </c>
      <c r="AT21" s="4">
        <f t="shared" si="25"/>
        <v>32691.081599999998</v>
      </c>
      <c r="AU21" s="4">
        <f t="shared" si="25"/>
        <v>19977.8832</v>
      </c>
      <c r="AV21" s="4">
        <f t="shared" si="25"/>
        <v>13004.319959999999</v>
      </c>
      <c r="AW21" s="4">
        <f t="shared" si="25"/>
        <v>19230.048</v>
      </c>
      <c r="AX21" s="4">
        <f t="shared" si="25"/>
        <v>21153.0528</v>
      </c>
      <c r="AY21" s="4">
        <f t="shared" si="25"/>
        <v>19657.382400000002</v>
      </c>
      <c r="AZ21" s="4">
        <f t="shared" si="25"/>
        <v>19579.037759999996</v>
      </c>
      <c r="BA21" s="4">
        <f t="shared" si="25"/>
        <v>19913.783040000002</v>
      </c>
      <c r="BB21" s="4">
        <f t="shared" si="25"/>
        <v>19707.23808</v>
      </c>
      <c r="BC21" s="4">
        <f t="shared" si="25"/>
        <v>8686.9071</v>
      </c>
      <c r="BD21" s="4">
        <f t="shared" si="25"/>
        <v>15327.950759999998</v>
      </c>
      <c r="BE21" s="4">
        <f t="shared" si="25"/>
        <v>16424.775719999998</v>
      </c>
      <c r="BF21" s="4">
        <f t="shared" si="25"/>
        <v>15728.576760000002</v>
      </c>
      <c r="BG21" s="4">
        <f t="shared" si="25"/>
        <v>16666.041599999997</v>
      </c>
      <c r="BH21" s="4">
        <f t="shared" si="25"/>
        <v>18695.88</v>
      </c>
      <c r="BI21" s="4">
        <f t="shared" si="25"/>
        <v>9347.94</v>
      </c>
      <c r="BJ21" s="4">
        <f t="shared" si="25"/>
        <v>16826.291999999998</v>
      </c>
      <c r="BK21" s="4">
        <f t="shared" si="25"/>
        <v>15891.498000000001</v>
      </c>
      <c r="BL21" s="4">
        <f t="shared" si="25"/>
        <v>14823.161999999998</v>
      </c>
      <c r="BM21" s="4">
        <f>445.14*BM20</f>
        <v>8446.531500000001</v>
      </c>
      <c r="BN21" s="4">
        <f>445.14*BN20</f>
        <v>18606.852</v>
      </c>
      <c r="BO21" s="4">
        <f>445.14*BO20</f>
        <v>7870.075199999999</v>
      </c>
      <c r="BP21" s="4">
        <f>445.14*BP20</f>
        <v>14077.10736</v>
      </c>
      <c r="BQ21" s="4">
        <f>445.14*BQ20</f>
        <v>11937.31938</v>
      </c>
    </row>
    <row r="22" spans="1:69" s="8" customFormat="1" ht="13.5" customHeight="1">
      <c r="A22" s="50"/>
      <c r="B22" s="28" t="s">
        <v>2</v>
      </c>
      <c r="C22" s="5">
        <f>C21/C9/12</f>
        <v>2.575368667255075</v>
      </c>
      <c r="D22" s="5">
        <f>D21/D9/12</f>
        <v>3.0694399670184698</v>
      </c>
      <c r="E22" s="5">
        <f>E21/E9/12</f>
        <v>2.987054204907286</v>
      </c>
      <c r="F22" s="5">
        <f aca="true" t="shared" si="26" ref="F22:Y22">F21/F9/12</f>
        <v>3.063603905053599</v>
      </c>
      <c r="G22" s="5">
        <f t="shared" si="26"/>
        <v>2.620228284283981</v>
      </c>
      <c r="H22" s="5">
        <f t="shared" si="26"/>
        <v>2.5114129619710766</v>
      </c>
      <c r="I22" s="5">
        <f t="shared" si="26"/>
        <v>2.8543532451923075</v>
      </c>
      <c r="J22" s="5">
        <f t="shared" si="26"/>
        <v>2.7711035653650256</v>
      </c>
      <c r="K22" s="5">
        <f t="shared" si="26"/>
        <v>2.5209281557954015</v>
      </c>
      <c r="L22" s="5">
        <f t="shared" si="26"/>
        <v>2.9262643111941564</v>
      </c>
      <c r="M22" s="5">
        <f t="shared" si="26"/>
        <v>2.957391744233105</v>
      </c>
      <c r="N22" s="5">
        <f t="shared" si="26"/>
        <v>2.6977863206910517</v>
      </c>
      <c r="O22" s="5">
        <f t="shared" si="26"/>
        <v>2.665844380207448</v>
      </c>
      <c r="P22" s="5">
        <f t="shared" si="26"/>
        <v>2.9132685989460296</v>
      </c>
      <c r="Q22" s="5">
        <f t="shared" si="26"/>
        <v>3.04821650435674</v>
      </c>
      <c r="R22" s="5">
        <f t="shared" si="26"/>
        <v>2.377509301014656</v>
      </c>
      <c r="S22" s="5">
        <f t="shared" si="26"/>
        <v>2.3551844598287484</v>
      </c>
      <c r="T22" s="5">
        <f t="shared" si="26"/>
        <v>2.4815850520726976</v>
      </c>
      <c r="U22" s="5">
        <f t="shared" si="26"/>
        <v>2.735902523659306</v>
      </c>
      <c r="V22" s="5">
        <f t="shared" si="26"/>
        <v>2.51951246830093</v>
      </c>
      <c r="W22" s="5">
        <f t="shared" si="26"/>
        <v>2.7542431372549014</v>
      </c>
      <c r="X22" s="5">
        <f t="shared" si="26"/>
        <v>3.0735948968982836</v>
      </c>
      <c r="Y22" s="5">
        <f t="shared" si="26"/>
        <v>2.663147757025659</v>
      </c>
      <c r="Z22" s="5">
        <f>Z21/Z9/12</f>
        <v>2.531936252641465</v>
      </c>
      <c r="AA22" s="5">
        <f aca="true" t="shared" si="27" ref="AA22:AR22">AA21/AA9/12</f>
        <v>2.5285825608890993</v>
      </c>
      <c r="AB22" s="5">
        <f t="shared" si="27"/>
        <v>2.635197117437722</v>
      </c>
      <c r="AC22" s="5">
        <f t="shared" si="27"/>
        <v>2.599649357907253</v>
      </c>
      <c r="AD22" s="5">
        <f t="shared" si="27"/>
        <v>2.478841024709302</v>
      </c>
      <c r="AE22" s="5">
        <f t="shared" si="27"/>
        <v>2.485322345726332</v>
      </c>
      <c r="AF22" s="5">
        <f t="shared" si="27"/>
        <v>2.8748625000000003</v>
      </c>
      <c r="AG22" s="5">
        <f t="shared" si="27"/>
        <v>2.6574347323135754</v>
      </c>
      <c r="AH22" s="5">
        <f t="shared" si="27"/>
        <v>2.7008277467232076</v>
      </c>
      <c r="AI22" s="5">
        <f t="shared" si="27"/>
        <v>2.650177406394255</v>
      </c>
      <c r="AJ22" s="5">
        <f t="shared" si="27"/>
        <v>2.737794436813187</v>
      </c>
      <c r="AK22" s="5">
        <f t="shared" si="27"/>
        <v>2.621621047822114</v>
      </c>
      <c r="AL22" s="5">
        <f t="shared" si="27"/>
        <v>2.65282083958021</v>
      </c>
      <c r="AM22" s="5">
        <f t="shared" si="27"/>
        <v>2.7214292237442925</v>
      </c>
      <c r="AN22" s="5">
        <f t="shared" si="27"/>
        <v>2.7013263979193756</v>
      </c>
      <c r="AO22" s="5">
        <f t="shared" si="27"/>
        <v>2.4614386970291053</v>
      </c>
      <c r="AP22" s="5">
        <f t="shared" si="27"/>
        <v>2.4444810543657334</v>
      </c>
      <c r="AQ22" s="5">
        <f t="shared" si="27"/>
        <v>2.332765365025467</v>
      </c>
      <c r="AR22" s="5">
        <f t="shared" si="27"/>
        <v>2.790864659685863</v>
      </c>
      <c r="AS22" s="5">
        <f aca="true" t="shared" si="28" ref="AS22:BL22">AS21/AS9/12</f>
        <v>2.5202416943521597</v>
      </c>
      <c r="AT22" s="5">
        <f t="shared" si="28"/>
        <v>2.7587410632911387</v>
      </c>
      <c r="AU22" s="5">
        <f t="shared" si="28"/>
        <v>2.849749400890106</v>
      </c>
      <c r="AV22" s="5">
        <f t="shared" si="28"/>
        <v>2.711266775081311</v>
      </c>
      <c r="AW22" s="5">
        <f t="shared" si="28"/>
        <v>1.8760290330133456</v>
      </c>
      <c r="AX22" s="5">
        <f t="shared" si="28"/>
        <v>2.0338691588785047</v>
      </c>
      <c r="AY22" s="5">
        <f t="shared" si="28"/>
        <v>2.84395</v>
      </c>
      <c r="AZ22" s="5">
        <f t="shared" si="28"/>
        <v>2.7302317269076295</v>
      </c>
      <c r="BA22" s="5">
        <f t="shared" si="28"/>
        <v>2.793270358525501</v>
      </c>
      <c r="BB22" s="5">
        <f t="shared" si="28"/>
        <v>2.7531765968147526</v>
      </c>
      <c r="BC22" s="5">
        <f t="shared" si="28"/>
        <v>2.7746605021080875</v>
      </c>
      <c r="BD22" s="5">
        <f t="shared" si="28"/>
        <v>2.575260544354838</v>
      </c>
      <c r="BE22" s="5">
        <f t="shared" si="28"/>
        <v>2.617077074569789</v>
      </c>
      <c r="BF22" s="5">
        <f t="shared" si="28"/>
        <v>2.526435485736315</v>
      </c>
      <c r="BG22" s="5">
        <f t="shared" si="28"/>
        <v>2.3744858950247902</v>
      </c>
      <c r="BH22" s="5">
        <f t="shared" si="28"/>
        <v>2.6751201923076926</v>
      </c>
      <c r="BI22" s="5">
        <f t="shared" si="28"/>
        <v>2.3728144989339017</v>
      </c>
      <c r="BJ22" s="5">
        <f t="shared" si="28"/>
        <v>2.3358170914542726</v>
      </c>
      <c r="BK22" s="5">
        <f t="shared" si="28"/>
        <v>2.239627092846271</v>
      </c>
      <c r="BL22" s="5">
        <f t="shared" si="28"/>
        <v>2.391604065827686</v>
      </c>
      <c r="BM22" s="5">
        <f>BM21/BM9/12</f>
        <v>2.2882887678803643</v>
      </c>
      <c r="BN22" s="5">
        <f>BN21/BN9/12</f>
        <v>2.33836676217765</v>
      </c>
      <c r="BO22" s="5">
        <f>BO21/BO9/12</f>
        <v>1.2005118066996157</v>
      </c>
      <c r="BP22" s="5">
        <f>BP21/BP9/12</f>
        <v>2.8452395828280377</v>
      </c>
      <c r="BQ22" s="5">
        <f>BQ21/BQ9/12</f>
        <v>2.8934747382198953</v>
      </c>
    </row>
    <row r="23" spans="1:69" s="8" customFormat="1" ht="13.5" customHeight="1" thickBot="1">
      <c r="A23" s="51"/>
      <c r="B23" s="29" t="s">
        <v>0</v>
      </c>
      <c r="C23" s="20" t="s">
        <v>23</v>
      </c>
      <c r="D23" s="20" t="s">
        <v>23</v>
      </c>
      <c r="E23" s="20" t="s">
        <v>23</v>
      </c>
      <c r="F23" s="20" t="s">
        <v>23</v>
      </c>
      <c r="G23" s="20" t="s">
        <v>23</v>
      </c>
      <c r="H23" s="20" t="s">
        <v>23</v>
      </c>
      <c r="I23" s="20" t="s">
        <v>23</v>
      </c>
      <c r="J23" s="20" t="s">
        <v>23</v>
      </c>
      <c r="K23" s="20" t="s">
        <v>23</v>
      </c>
      <c r="L23" s="20" t="s">
        <v>23</v>
      </c>
      <c r="M23" s="20" t="s">
        <v>23</v>
      </c>
      <c r="N23" s="20" t="s">
        <v>23</v>
      </c>
      <c r="O23" s="20" t="s">
        <v>23</v>
      </c>
      <c r="P23" s="20" t="s">
        <v>23</v>
      </c>
      <c r="Q23" s="20" t="s">
        <v>23</v>
      </c>
      <c r="R23" s="20" t="s">
        <v>23</v>
      </c>
      <c r="S23" s="20" t="s">
        <v>23</v>
      </c>
      <c r="T23" s="20" t="s">
        <v>23</v>
      </c>
      <c r="U23" s="20" t="s">
        <v>23</v>
      </c>
      <c r="V23" s="20" t="s">
        <v>23</v>
      </c>
      <c r="W23" s="20" t="s">
        <v>23</v>
      </c>
      <c r="X23" s="20" t="s">
        <v>23</v>
      </c>
      <c r="Y23" s="20" t="s">
        <v>23</v>
      </c>
      <c r="Z23" s="20" t="s">
        <v>23</v>
      </c>
      <c r="AA23" s="20" t="s">
        <v>23</v>
      </c>
      <c r="AB23" s="20" t="s">
        <v>23</v>
      </c>
      <c r="AC23" s="20" t="s">
        <v>23</v>
      </c>
      <c r="AD23" s="20" t="s">
        <v>23</v>
      </c>
      <c r="AE23" s="20" t="s">
        <v>23</v>
      </c>
      <c r="AF23" s="20" t="s">
        <v>23</v>
      </c>
      <c r="AG23" s="20" t="s">
        <v>23</v>
      </c>
      <c r="AH23" s="20" t="s">
        <v>23</v>
      </c>
      <c r="AI23" s="20" t="s">
        <v>23</v>
      </c>
      <c r="AJ23" s="20" t="s">
        <v>23</v>
      </c>
      <c r="AK23" s="20" t="s">
        <v>23</v>
      </c>
      <c r="AL23" s="20" t="s">
        <v>23</v>
      </c>
      <c r="AM23" s="20" t="s">
        <v>23</v>
      </c>
      <c r="AN23" s="20" t="s">
        <v>23</v>
      </c>
      <c r="AO23" s="20" t="s">
        <v>23</v>
      </c>
      <c r="AP23" s="20" t="s">
        <v>23</v>
      </c>
      <c r="AQ23" s="20" t="s">
        <v>23</v>
      </c>
      <c r="AR23" s="20" t="s">
        <v>23</v>
      </c>
      <c r="AS23" s="20" t="s">
        <v>23</v>
      </c>
      <c r="AT23" s="20" t="s">
        <v>23</v>
      </c>
      <c r="AU23" s="20" t="s">
        <v>23</v>
      </c>
      <c r="AV23" s="20" t="s">
        <v>23</v>
      </c>
      <c r="AW23" s="20" t="s">
        <v>23</v>
      </c>
      <c r="AX23" s="20" t="s">
        <v>23</v>
      </c>
      <c r="AY23" s="20" t="s">
        <v>23</v>
      </c>
      <c r="AZ23" s="20" t="s">
        <v>23</v>
      </c>
      <c r="BA23" s="20" t="s">
        <v>23</v>
      </c>
      <c r="BB23" s="20" t="s">
        <v>23</v>
      </c>
      <c r="BC23" s="20" t="s">
        <v>23</v>
      </c>
      <c r="BD23" s="20" t="s">
        <v>23</v>
      </c>
      <c r="BE23" s="20" t="s">
        <v>23</v>
      </c>
      <c r="BF23" s="20" t="s">
        <v>23</v>
      </c>
      <c r="BG23" s="20" t="s">
        <v>23</v>
      </c>
      <c r="BH23" s="20" t="s">
        <v>23</v>
      </c>
      <c r="BI23" s="20" t="s">
        <v>23</v>
      </c>
      <c r="BJ23" s="20" t="s">
        <v>23</v>
      </c>
      <c r="BK23" s="20" t="s">
        <v>23</v>
      </c>
      <c r="BL23" s="20" t="s">
        <v>23</v>
      </c>
      <c r="BM23" s="20" t="s">
        <v>23</v>
      </c>
      <c r="BN23" s="20" t="s">
        <v>23</v>
      </c>
      <c r="BO23" s="20" t="s">
        <v>23</v>
      </c>
      <c r="BP23" s="20" t="s">
        <v>23</v>
      </c>
      <c r="BQ23" s="20" t="s">
        <v>23</v>
      </c>
    </row>
    <row r="24" spans="1:69" s="8" customFormat="1" ht="13.5" customHeight="1" thickTop="1">
      <c r="A24" s="49" t="s">
        <v>20</v>
      </c>
      <c r="B24" s="27" t="s">
        <v>4</v>
      </c>
      <c r="C24" s="41">
        <f>C10*0.25%</f>
        <v>1.6995</v>
      </c>
      <c r="D24" s="41">
        <f>D10*0.25%</f>
        <v>1.137</v>
      </c>
      <c r="E24" s="41">
        <f>E10*0.25%</f>
        <v>1.3347499999999999</v>
      </c>
      <c r="F24" s="41">
        <f aca="true" t="shared" si="29" ref="F24:Y24">F10*0.25%</f>
        <v>1.306</v>
      </c>
      <c r="G24" s="41">
        <f t="shared" si="29"/>
        <v>0.8240000000000001</v>
      </c>
      <c r="H24" s="41">
        <f t="shared" si="29"/>
        <v>1.867</v>
      </c>
      <c r="I24" s="41">
        <f t="shared" si="29"/>
        <v>0.8320000000000001</v>
      </c>
      <c r="J24" s="41">
        <f t="shared" si="29"/>
        <v>1.32525</v>
      </c>
      <c r="K24" s="41">
        <f t="shared" si="29"/>
        <v>2.66375</v>
      </c>
      <c r="L24" s="41">
        <f t="shared" si="29"/>
        <v>1.4717500000000001</v>
      </c>
      <c r="M24" s="41">
        <f t="shared" si="29"/>
        <v>1.2355</v>
      </c>
      <c r="N24" s="41">
        <f t="shared" si="29"/>
        <v>1.85225</v>
      </c>
      <c r="O24" s="41">
        <f t="shared" si="29"/>
        <v>1.47025</v>
      </c>
      <c r="P24" s="41">
        <f t="shared" si="29"/>
        <v>1.3757499999999998</v>
      </c>
      <c r="Q24" s="41">
        <f t="shared" si="29"/>
        <v>0.9755</v>
      </c>
      <c r="R24" s="41">
        <f t="shared" si="29"/>
        <v>0.887</v>
      </c>
      <c r="S24" s="41">
        <f t="shared" si="29"/>
        <v>1.37225</v>
      </c>
      <c r="T24" s="41">
        <f t="shared" si="29"/>
        <v>2.4485</v>
      </c>
      <c r="U24" s="41">
        <f t="shared" si="29"/>
        <v>1.82275</v>
      </c>
      <c r="V24" s="41">
        <f t="shared" si="29"/>
        <v>1.183</v>
      </c>
      <c r="W24" s="41">
        <f t="shared" si="29"/>
        <v>1.4917500000000001</v>
      </c>
      <c r="X24" s="41">
        <f t="shared" si="29"/>
        <v>1.44275</v>
      </c>
      <c r="Y24" s="41">
        <f t="shared" si="29"/>
        <v>1.43225</v>
      </c>
      <c r="Z24" s="41">
        <f>Z10*0.25%</f>
        <v>1.0647499999999999</v>
      </c>
      <c r="AA24" s="41">
        <f aca="true" t="shared" si="30" ref="AA24:AR24">AA10*0.25%</f>
        <v>1.05725</v>
      </c>
      <c r="AB24" s="41">
        <f t="shared" si="30"/>
        <v>1.05375</v>
      </c>
      <c r="AC24" s="41">
        <f t="shared" si="30"/>
        <v>1.05125</v>
      </c>
      <c r="AD24" s="41">
        <f t="shared" si="30"/>
        <v>1.032</v>
      </c>
      <c r="AE24" s="41">
        <f t="shared" si="30"/>
        <v>0.65225</v>
      </c>
      <c r="AF24" s="41">
        <f t="shared" si="30"/>
        <v>1.24</v>
      </c>
      <c r="AG24" s="41">
        <f t="shared" si="30"/>
        <v>1.3075</v>
      </c>
      <c r="AH24" s="41">
        <f t="shared" si="30"/>
        <v>1.297</v>
      </c>
      <c r="AI24" s="41">
        <f t="shared" si="30"/>
        <v>1.46225</v>
      </c>
      <c r="AJ24" s="41">
        <f t="shared" si="30"/>
        <v>1.456</v>
      </c>
      <c r="AK24" s="41">
        <f t="shared" si="30"/>
        <v>0.8207500000000001</v>
      </c>
      <c r="AL24" s="41">
        <f t="shared" si="30"/>
        <v>1.50075</v>
      </c>
      <c r="AM24" s="41">
        <f t="shared" si="30"/>
        <v>1.4782499999999998</v>
      </c>
      <c r="AN24" s="41">
        <f t="shared" si="30"/>
        <v>0.7690000000000001</v>
      </c>
      <c r="AO24" s="41">
        <f t="shared" si="30"/>
        <v>1.65775</v>
      </c>
      <c r="AP24" s="41">
        <f t="shared" si="30"/>
        <v>1.36575</v>
      </c>
      <c r="AQ24" s="41">
        <f t="shared" si="30"/>
        <v>1.03075</v>
      </c>
      <c r="AR24" s="41">
        <f t="shared" si="30"/>
        <v>0.8595</v>
      </c>
      <c r="AS24" s="41">
        <f aca="true" t="shared" si="31" ref="AS24:BL24">AS10*0.25%</f>
        <v>1.6555000000000002</v>
      </c>
      <c r="AT24" s="41">
        <f t="shared" si="31"/>
        <v>2.46875</v>
      </c>
      <c r="AU24" s="41">
        <f t="shared" si="31"/>
        <v>1.4605000000000001</v>
      </c>
      <c r="AV24" s="41">
        <f t="shared" si="31"/>
        <v>0.99925</v>
      </c>
      <c r="AW24" s="41">
        <f t="shared" si="31"/>
        <v>2.1355</v>
      </c>
      <c r="AX24" s="41">
        <f t="shared" si="31"/>
        <v>2.16675</v>
      </c>
      <c r="AY24" s="41">
        <f t="shared" si="31"/>
        <v>1.44</v>
      </c>
      <c r="AZ24" s="41">
        <f t="shared" si="31"/>
        <v>1.494</v>
      </c>
      <c r="BA24" s="41">
        <f t="shared" si="31"/>
        <v>1.4852500000000002</v>
      </c>
      <c r="BB24" s="41">
        <f t="shared" si="31"/>
        <v>1.49125</v>
      </c>
      <c r="BC24" s="41">
        <f t="shared" si="31"/>
        <v>0.65225</v>
      </c>
      <c r="BD24" s="41">
        <f t="shared" si="31"/>
        <v>1.24</v>
      </c>
      <c r="BE24" s="41">
        <f t="shared" si="31"/>
        <v>1.3075</v>
      </c>
      <c r="BF24" s="41">
        <f t="shared" si="31"/>
        <v>1.297</v>
      </c>
      <c r="BG24" s="41">
        <f t="shared" si="31"/>
        <v>1.46225</v>
      </c>
      <c r="BH24" s="41">
        <f t="shared" si="31"/>
        <v>1.456</v>
      </c>
      <c r="BI24" s="41">
        <f t="shared" si="31"/>
        <v>0.8207500000000001</v>
      </c>
      <c r="BJ24" s="41">
        <f t="shared" si="31"/>
        <v>1.50075</v>
      </c>
      <c r="BK24" s="41">
        <f t="shared" si="31"/>
        <v>1.4782499999999998</v>
      </c>
      <c r="BL24" s="41">
        <f t="shared" si="31"/>
        <v>1.29125</v>
      </c>
      <c r="BM24" s="41">
        <f>BM10*0.25%</f>
        <v>0.7690000000000001</v>
      </c>
      <c r="BN24" s="41">
        <f>BN10*0.25%</f>
        <v>1.65775</v>
      </c>
      <c r="BO24" s="41">
        <f>BO10*0.25%</f>
        <v>1.36575</v>
      </c>
      <c r="BP24" s="41">
        <f>BP10*0.25%</f>
        <v>1.03075</v>
      </c>
      <c r="BQ24" s="41">
        <f>BQ10*0.25%</f>
        <v>0.8595</v>
      </c>
    </row>
    <row r="25" spans="1:69" s="8" customFormat="1" ht="13.5" customHeight="1">
      <c r="A25" s="50"/>
      <c r="B25" s="28" t="s">
        <v>15</v>
      </c>
      <c r="C25" s="21">
        <f>71.18*C24</f>
        <v>120.97041000000002</v>
      </c>
      <c r="D25" s="21">
        <f>71.18*D24</f>
        <v>80.93166000000001</v>
      </c>
      <c r="E25" s="21">
        <f>71.18*E24</f>
        <v>95.007505</v>
      </c>
      <c r="F25" s="21">
        <f aca="true" t="shared" si="32" ref="F25:Y25">71.18*F24</f>
        <v>92.96108000000001</v>
      </c>
      <c r="G25" s="21">
        <f t="shared" si="32"/>
        <v>58.65232000000001</v>
      </c>
      <c r="H25" s="21">
        <f t="shared" si="32"/>
        <v>132.89306000000002</v>
      </c>
      <c r="I25" s="21">
        <f t="shared" si="32"/>
        <v>59.22176000000001</v>
      </c>
      <c r="J25" s="21">
        <f t="shared" si="32"/>
        <v>94.33129500000001</v>
      </c>
      <c r="K25" s="21">
        <f t="shared" si="32"/>
        <v>189.605725</v>
      </c>
      <c r="L25" s="21">
        <f t="shared" si="32"/>
        <v>104.75916500000002</v>
      </c>
      <c r="M25" s="21">
        <f t="shared" si="32"/>
        <v>87.94289</v>
      </c>
      <c r="N25" s="21">
        <f t="shared" si="32"/>
        <v>131.843155</v>
      </c>
      <c r="O25" s="21">
        <f t="shared" si="32"/>
        <v>104.65239500000001</v>
      </c>
      <c r="P25" s="21">
        <f t="shared" si="32"/>
        <v>97.925885</v>
      </c>
      <c r="Q25" s="21">
        <f t="shared" si="32"/>
        <v>69.43609000000001</v>
      </c>
      <c r="R25" s="21">
        <f t="shared" si="32"/>
        <v>63.136660000000006</v>
      </c>
      <c r="S25" s="21">
        <f t="shared" si="32"/>
        <v>97.67675500000001</v>
      </c>
      <c r="T25" s="21">
        <f t="shared" si="32"/>
        <v>174.28423000000004</v>
      </c>
      <c r="U25" s="21">
        <f t="shared" si="32"/>
        <v>129.743345</v>
      </c>
      <c r="V25" s="21">
        <f t="shared" si="32"/>
        <v>84.20594000000001</v>
      </c>
      <c r="W25" s="21">
        <f t="shared" si="32"/>
        <v>106.18276500000002</v>
      </c>
      <c r="X25" s="21">
        <f t="shared" si="32"/>
        <v>102.694945</v>
      </c>
      <c r="Y25" s="21">
        <f t="shared" si="32"/>
        <v>101.94755500000001</v>
      </c>
      <c r="Z25" s="21">
        <f>71.18*Z24</f>
        <v>75.788905</v>
      </c>
      <c r="AA25" s="21">
        <f aca="true" t="shared" si="33" ref="AA25:AR25">71.18*AA24</f>
        <v>75.25505500000001</v>
      </c>
      <c r="AB25" s="21">
        <f t="shared" si="33"/>
        <v>75.005925</v>
      </c>
      <c r="AC25" s="21">
        <f t="shared" si="33"/>
        <v>74.82797500000001</v>
      </c>
      <c r="AD25" s="21">
        <f t="shared" si="33"/>
        <v>73.45776000000001</v>
      </c>
      <c r="AE25" s="21">
        <f t="shared" si="33"/>
        <v>46.427155000000006</v>
      </c>
      <c r="AF25" s="21">
        <f t="shared" si="33"/>
        <v>88.26320000000001</v>
      </c>
      <c r="AG25" s="21">
        <f t="shared" si="33"/>
        <v>93.06785000000002</v>
      </c>
      <c r="AH25" s="21">
        <f t="shared" si="33"/>
        <v>92.32046</v>
      </c>
      <c r="AI25" s="21">
        <f t="shared" si="33"/>
        <v>104.08295500000001</v>
      </c>
      <c r="AJ25" s="21">
        <f t="shared" si="33"/>
        <v>103.63808</v>
      </c>
      <c r="AK25" s="21">
        <f t="shared" si="33"/>
        <v>58.42098500000001</v>
      </c>
      <c r="AL25" s="21">
        <f t="shared" si="33"/>
        <v>106.82338500000002</v>
      </c>
      <c r="AM25" s="21">
        <f t="shared" si="33"/>
        <v>105.221835</v>
      </c>
      <c r="AN25" s="21">
        <f t="shared" si="33"/>
        <v>54.737420000000014</v>
      </c>
      <c r="AO25" s="21">
        <f t="shared" si="33"/>
        <v>117.99864500000001</v>
      </c>
      <c r="AP25" s="21">
        <f t="shared" si="33"/>
        <v>97.21408500000001</v>
      </c>
      <c r="AQ25" s="21">
        <f t="shared" si="33"/>
        <v>73.36878500000002</v>
      </c>
      <c r="AR25" s="21">
        <f t="shared" si="33"/>
        <v>61.17921000000001</v>
      </c>
      <c r="AS25" s="21">
        <f aca="true" t="shared" si="34" ref="AS25:BL25">71.18*AS24</f>
        <v>117.83849000000002</v>
      </c>
      <c r="AT25" s="21">
        <f t="shared" si="34"/>
        <v>175.725625</v>
      </c>
      <c r="AU25" s="21">
        <f t="shared" si="34"/>
        <v>103.95839000000002</v>
      </c>
      <c r="AV25" s="21">
        <f t="shared" si="34"/>
        <v>71.126615</v>
      </c>
      <c r="AW25" s="21">
        <f t="shared" si="34"/>
        <v>152.00489000000002</v>
      </c>
      <c r="AX25" s="21">
        <f t="shared" si="34"/>
        <v>154.229265</v>
      </c>
      <c r="AY25" s="21">
        <f t="shared" si="34"/>
        <v>102.4992</v>
      </c>
      <c r="AZ25" s="21">
        <f t="shared" si="34"/>
        <v>106.34292</v>
      </c>
      <c r="BA25" s="21">
        <f t="shared" si="34"/>
        <v>105.72009500000003</v>
      </c>
      <c r="BB25" s="21">
        <f t="shared" si="34"/>
        <v>106.147175</v>
      </c>
      <c r="BC25" s="21">
        <f t="shared" si="34"/>
        <v>46.427155000000006</v>
      </c>
      <c r="BD25" s="21">
        <f t="shared" si="34"/>
        <v>88.26320000000001</v>
      </c>
      <c r="BE25" s="21">
        <f t="shared" si="34"/>
        <v>93.06785000000002</v>
      </c>
      <c r="BF25" s="21">
        <f t="shared" si="34"/>
        <v>92.32046</v>
      </c>
      <c r="BG25" s="21">
        <f t="shared" si="34"/>
        <v>104.08295500000001</v>
      </c>
      <c r="BH25" s="21">
        <f t="shared" si="34"/>
        <v>103.63808</v>
      </c>
      <c r="BI25" s="21">
        <f t="shared" si="34"/>
        <v>58.42098500000001</v>
      </c>
      <c r="BJ25" s="21">
        <f t="shared" si="34"/>
        <v>106.82338500000002</v>
      </c>
      <c r="BK25" s="21">
        <f t="shared" si="34"/>
        <v>105.221835</v>
      </c>
      <c r="BL25" s="21">
        <f t="shared" si="34"/>
        <v>91.91117500000001</v>
      </c>
      <c r="BM25" s="21">
        <f>71.18*BM24</f>
        <v>54.737420000000014</v>
      </c>
      <c r="BN25" s="21">
        <f>71.18*BN24</f>
        <v>117.99864500000001</v>
      </c>
      <c r="BO25" s="21">
        <f>71.18*BO24</f>
        <v>97.21408500000001</v>
      </c>
      <c r="BP25" s="21">
        <f>71.18*BP24</f>
        <v>73.36878500000002</v>
      </c>
      <c r="BQ25" s="21">
        <f>71.18*BQ24</f>
        <v>61.17921000000001</v>
      </c>
    </row>
    <row r="26" spans="1:69" s="8" customFormat="1" ht="13.5" customHeight="1">
      <c r="A26" s="50"/>
      <c r="B26" s="28" t="s">
        <v>2</v>
      </c>
      <c r="C26" s="21">
        <f>C25/C9/12</f>
        <v>0.01482916666666667</v>
      </c>
      <c r="D26" s="21">
        <f>D25/D9/12</f>
        <v>0.01482916666666667</v>
      </c>
      <c r="E26" s="21">
        <f>E25/E9/12</f>
        <v>0.014829166666666666</v>
      </c>
      <c r="F26" s="21">
        <f aca="true" t="shared" si="35" ref="F26:Y26">F25/F9/12</f>
        <v>0.01482916666666667</v>
      </c>
      <c r="G26" s="21">
        <f t="shared" si="35"/>
        <v>0.01482916666666667</v>
      </c>
      <c r="H26" s="21">
        <f t="shared" si="35"/>
        <v>0.01482916666666667</v>
      </c>
      <c r="I26" s="21">
        <f t="shared" si="35"/>
        <v>0.01482916666666667</v>
      </c>
      <c r="J26" s="21">
        <f t="shared" si="35"/>
        <v>0.01482916666666667</v>
      </c>
      <c r="K26" s="21">
        <f t="shared" si="35"/>
        <v>0.014829166666666666</v>
      </c>
      <c r="L26" s="21">
        <f t="shared" si="35"/>
        <v>0.01482916666666667</v>
      </c>
      <c r="M26" s="21">
        <f t="shared" si="35"/>
        <v>0.01482916666666667</v>
      </c>
      <c r="N26" s="21">
        <f t="shared" si="35"/>
        <v>0.014829166666666666</v>
      </c>
      <c r="O26" s="21">
        <f t="shared" si="35"/>
        <v>0.01482916666666667</v>
      </c>
      <c r="P26" s="21">
        <f t="shared" si="35"/>
        <v>0.014829166666666666</v>
      </c>
      <c r="Q26" s="21">
        <f t="shared" si="35"/>
        <v>0.01482916666666667</v>
      </c>
      <c r="R26" s="21">
        <f t="shared" si="35"/>
        <v>0.01482916666666667</v>
      </c>
      <c r="S26" s="21">
        <f t="shared" si="35"/>
        <v>0.01482916666666667</v>
      </c>
      <c r="T26" s="21">
        <f t="shared" si="35"/>
        <v>0.014829166666666671</v>
      </c>
      <c r="U26" s="21">
        <f t="shared" si="35"/>
        <v>0.014829166666666666</v>
      </c>
      <c r="V26" s="21">
        <f t="shared" si="35"/>
        <v>0.01482916666666667</v>
      </c>
      <c r="W26" s="21">
        <f t="shared" si="35"/>
        <v>0.01482916666666667</v>
      </c>
      <c r="X26" s="21">
        <f t="shared" si="35"/>
        <v>0.014829166666666666</v>
      </c>
      <c r="Y26" s="21">
        <f t="shared" si="35"/>
        <v>0.01482916666666667</v>
      </c>
      <c r="Z26" s="21">
        <f>Z25/Z9/12</f>
        <v>0.014829166666666666</v>
      </c>
      <c r="AA26" s="21">
        <f aca="true" t="shared" si="36" ref="AA26:AR26">AA25/AA9/12</f>
        <v>0.014829166666666671</v>
      </c>
      <c r="AB26" s="21">
        <f t="shared" si="36"/>
        <v>0.01482916666666667</v>
      </c>
      <c r="AC26" s="21">
        <f t="shared" si="36"/>
        <v>0.01482916666666667</v>
      </c>
      <c r="AD26" s="21">
        <f t="shared" si="36"/>
        <v>0.01482916666666667</v>
      </c>
      <c r="AE26" s="21">
        <f t="shared" si="36"/>
        <v>0.014829166666666671</v>
      </c>
      <c r="AF26" s="21">
        <f t="shared" si="36"/>
        <v>0.01482916666666667</v>
      </c>
      <c r="AG26" s="21">
        <f t="shared" si="36"/>
        <v>0.014829166666666671</v>
      </c>
      <c r="AH26" s="21">
        <f t="shared" si="36"/>
        <v>0.014829166666666666</v>
      </c>
      <c r="AI26" s="21">
        <f t="shared" si="36"/>
        <v>0.01482916666666667</v>
      </c>
      <c r="AJ26" s="21">
        <f t="shared" si="36"/>
        <v>0.014829166666666666</v>
      </c>
      <c r="AK26" s="21">
        <f t="shared" si="36"/>
        <v>0.01482916666666667</v>
      </c>
      <c r="AL26" s="21">
        <f t="shared" si="36"/>
        <v>0.014829166666666671</v>
      </c>
      <c r="AM26" s="21">
        <f t="shared" si="36"/>
        <v>0.01482916666666667</v>
      </c>
      <c r="AN26" s="21">
        <f t="shared" si="36"/>
        <v>0.01482916666666667</v>
      </c>
      <c r="AO26" s="21">
        <f t="shared" si="36"/>
        <v>0.014829166666666666</v>
      </c>
      <c r="AP26" s="21">
        <f t="shared" si="36"/>
        <v>0.01482916666666667</v>
      </c>
      <c r="AQ26" s="21">
        <f t="shared" si="36"/>
        <v>0.01482916666666667</v>
      </c>
      <c r="AR26" s="21">
        <f t="shared" si="36"/>
        <v>0.01482916666666667</v>
      </c>
      <c r="AS26" s="21">
        <f aca="true" t="shared" si="37" ref="AS26:BL26">AS25/AS9/12</f>
        <v>0.01482916666666667</v>
      </c>
      <c r="AT26" s="21">
        <f t="shared" si="37"/>
        <v>0.014829166666666666</v>
      </c>
      <c r="AU26" s="21">
        <f t="shared" si="37"/>
        <v>0.01482916666666667</v>
      </c>
      <c r="AV26" s="21">
        <f t="shared" si="37"/>
        <v>0.014829166666666666</v>
      </c>
      <c r="AW26" s="21">
        <f t="shared" si="37"/>
        <v>0.014829166666666666</v>
      </c>
      <c r="AX26" s="21">
        <f t="shared" si="37"/>
        <v>0.014829166666666666</v>
      </c>
      <c r="AY26" s="21">
        <f t="shared" si="37"/>
        <v>0.014829166666666666</v>
      </c>
      <c r="AZ26" s="21">
        <f t="shared" si="37"/>
        <v>0.014829166666666666</v>
      </c>
      <c r="BA26" s="21">
        <f t="shared" si="37"/>
        <v>0.014829166666666671</v>
      </c>
      <c r="BB26" s="21">
        <f t="shared" si="37"/>
        <v>0.014829166666666666</v>
      </c>
      <c r="BC26" s="21">
        <f t="shared" si="37"/>
        <v>0.014829166666666671</v>
      </c>
      <c r="BD26" s="21">
        <f t="shared" si="37"/>
        <v>0.01482916666666667</v>
      </c>
      <c r="BE26" s="21">
        <f t="shared" si="37"/>
        <v>0.014829166666666671</v>
      </c>
      <c r="BF26" s="21">
        <f t="shared" si="37"/>
        <v>0.014829166666666666</v>
      </c>
      <c r="BG26" s="21">
        <f t="shared" si="37"/>
        <v>0.01482916666666667</v>
      </c>
      <c r="BH26" s="21">
        <f t="shared" si="37"/>
        <v>0.014829166666666666</v>
      </c>
      <c r="BI26" s="21">
        <f t="shared" si="37"/>
        <v>0.01482916666666667</v>
      </c>
      <c r="BJ26" s="21">
        <f t="shared" si="37"/>
        <v>0.014829166666666671</v>
      </c>
      <c r="BK26" s="21">
        <f t="shared" si="37"/>
        <v>0.01482916666666667</v>
      </c>
      <c r="BL26" s="21">
        <f t="shared" si="37"/>
        <v>0.01482916666666667</v>
      </c>
      <c r="BM26" s="21">
        <f>BM25/BM9/12</f>
        <v>0.01482916666666667</v>
      </c>
      <c r="BN26" s="21">
        <f>BN25/BN9/12</f>
        <v>0.014829166666666666</v>
      </c>
      <c r="BO26" s="21">
        <f>BO25/BO9/12</f>
        <v>0.01482916666666667</v>
      </c>
      <c r="BP26" s="21">
        <f>BP25/BP9/12</f>
        <v>0.01482916666666667</v>
      </c>
      <c r="BQ26" s="21">
        <f>BQ25/BQ9/12</f>
        <v>0.01482916666666667</v>
      </c>
    </row>
    <row r="27" spans="1:69" s="8" customFormat="1" ht="13.5" customHeight="1" thickBot="1">
      <c r="A27" s="51"/>
      <c r="B27" s="29" t="s">
        <v>0</v>
      </c>
      <c r="C27" s="40" t="s">
        <v>16</v>
      </c>
      <c r="D27" s="40" t="s">
        <v>16</v>
      </c>
      <c r="E27" s="40" t="s">
        <v>16</v>
      </c>
      <c r="F27" s="40" t="s">
        <v>16</v>
      </c>
      <c r="G27" s="40" t="s">
        <v>16</v>
      </c>
      <c r="H27" s="40" t="s">
        <v>16</v>
      </c>
      <c r="I27" s="40" t="s">
        <v>16</v>
      </c>
      <c r="J27" s="40" t="s">
        <v>16</v>
      </c>
      <c r="K27" s="40" t="s">
        <v>16</v>
      </c>
      <c r="L27" s="40" t="s">
        <v>16</v>
      </c>
      <c r="M27" s="40" t="s">
        <v>16</v>
      </c>
      <c r="N27" s="40" t="s">
        <v>16</v>
      </c>
      <c r="O27" s="40" t="s">
        <v>16</v>
      </c>
      <c r="P27" s="40" t="s">
        <v>16</v>
      </c>
      <c r="Q27" s="40" t="s">
        <v>16</v>
      </c>
      <c r="R27" s="40" t="s">
        <v>16</v>
      </c>
      <c r="S27" s="40" t="s">
        <v>16</v>
      </c>
      <c r="T27" s="40" t="s">
        <v>16</v>
      </c>
      <c r="U27" s="40" t="s">
        <v>16</v>
      </c>
      <c r="V27" s="40" t="s">
        <v>16</v>
      </c>
      <c r="W27" s="40" t="s">
        <v>16</v>
      </c>
      <c r="X27" s="40" t="s">
        <v>16</v>
      </c>
      <c r="Y27" s="40" t="s">
        <v>16</v>
      </c>
      <c r="Z27" s="40" t="s">
        <v>16</v>
      </c>
      <c r="AA27" s="40" t="s">
        <v>16</v>
      </c>
      <c r="AB27" s="40" t="s">
        <v>16</v>
      </c>
      <c r="AC27" s="40" t="s">
        <v>16</v>
      </c>
      <c r="AD27" s="40" t="s">
        <v>16</v>
      </c>
      <c r="AE27" s="40" t="s">
        <v>16</v>
      </c>
      <c r="AF27" s="40" t="s">
        <v>16</v>
      </c>
      <c r="AG27" s="40" t="s">
        <v>16</v>
      </c>
      <c r="AH27" s="40" t="s">
        <v>16</v>
      </c>
      <c r="AI27" s="40" t="s">
        <v>16</v>
      </c>
      <c r="AJ27" s="40" t="s">
        <v>16</v>
      </c>
      <c r="AK27" s="40" t="s">
        <v>16</v>
      </c>
      <c r="AL27" s="40" t="s">
        <v>16</v>
      </c>
      <c r="AM27" s="40" t="s">
        <v>16</v>
      </c>
      <c r="AN27" s="40" t="s">
        <v>16</v>
      </c>
      <c r="AO27" s="40" t="s">
        <v>16</v>
      </c>
      <c r="AP27" s="40" t="s">
        <v>16</v>
      </c>
      <c r="AQ27" s="40" t="s">
        <v>16</v>
      </c>
      <c r="AR27" s="40" t="s">
        <v>16</v>
      </c>
      <c r="AS27" s="40" t="s">
        <v>16</v>
      </c>
      <c r="AT27" s="40" t="s">
        <v>16</v>
      </c>
      <c r="AU27" s="40" t="s">
        <v>16</v>
      </c>
      <c r="AV27" s="40" t="s">
        <v>16</v>
      </c>
      <c r="AW27" s="40" t="s">
        <v>16</v>
      </c>
      <c r="AX27" s="40" t="s">
        <v>16</v>
      </c>
      <c r="AY27" s="40" t="s">
        <v>16</v>
      </c>
      <c r="AZ27" s="40" t="s">
        <v>16</v>
      </c>
      <c r="BA27" s="40" t="s">
        <v>16</v>
      </c>
      <c r="BB27" s="40" t="s">
        <v>16</v>
      </c>
      <c r="BC27" s="40" t="s">
        <v>16</v>
      </c>
      <c r="BD27" s="40" t="s">
        <v>16</v>
      </c>
      <c r="BE27" s="40" t="s">
        <v>16</v>
      </c>
      <c r="BF27" s="40" t="s">
        <v>16</v>
      </c>
      <c r="BG27" s="40" t="s">
        <v>16</v>
      </c>
      <c r="BH27" s="40" t="s">
        <v>16</v>
      </c>
      <c r="BI27" s="40" t="s">
        <v>16</v>
      </c>
      <c r="BJ27" s="40" t="s">
        <v>16</v>
      </c>
      <c r="BK27" s="40" t="s">
        <v>16</v>
      </c>
      <c r="BL27" s="40" t="s">
        <v>16</v>
      </c>
      <c r="BM27" s="40" t="s">
        <v>16</v>
      </c>
      <c r="BN27" s="40" t="s">
        <v>16</v>
      </c>
      <c r="BO27" s="40" t="s">
        <v>16</v>
      </c>
      <c r="BP27" s="40" t="s">
        <v>16</v>
      </c>
      <c r="BQ27" s="40" t="s">
        <v>16</v>
      </c>
    </row>
    <row r="28" spans="1:69" s="8" customFormat="1" ht="13.5" customHeight="1" thickTop="1">
      <c r="A28" s="49" t="s">
        <v>21</v>
      </c>
      <c r="B28" s="27" t="s">
        <v>5</v>
      </c>
      <c r="C28" s="22">
        <f>C10*0.48%</f>
        <v>3.2630399999999993</v>
      </c>
      <c r="D28" s="22">
        <f>D10*0.48%</f>
        <v>2.1830399999999996</v>
      </c>
      <c r="E28" s="22">
        <f>E10*0.48%</f>
        <v>2.5627199999999997</v>
      </c>
      <c r="F28" s="22">
        <f>F10*0.7%</f>
        <v>3.6567999999999996</v>
      </c>
      <c r="G28" s="22">
        <f>G10*0.7%</f>
        <v>2.3072</v>
      </c>
      <c r="H28" s="22">
        <f>H10*0.7%</f>
        <v>5.227599999999999</v>
      </c>
      <c r="I28" s="22">
        <f aca="true" t="shared" si="38" ref="I28:N28">I10*0.48%</f>
        <v>1.59744</v>
      </c>
      <c r="J28" s="22">
        <f t="shared" si="38"/>
        <v>2.54448</v>
      </c>
      <c r="K28" s="22">
        <f t="shared" si="38"/>
        <v>5.1144</v>
      </c>
      <c r="L28" s="22">
        <f t="shared" si="38"/>
        <v>2.82576</v>
      </c>
      <c r="M28" s="22">
        <f t="shared" si="38"/>
        <v>2.3721599999999996</v>
      </c>
      <c r="N28" s="22">
        <f t="shared" si="38"/>
        <v>3.5563199999999995</v>
      </c>
      <c r="O28" s="22">
        <f>O10*0.48%</f>
        <v>2.82288</v>
      </c>
      <c r="P28" s="22">
        <f>P10*0.7%</f>
        <v>3.852099999999999</v>
      </c>
      <c r="Q28" s="22">
        <f>Q10*0.7%</f>
        <v>2.7314</v>
      </c>
      <c r="R28" s="22">
        <f>R10*0.7%</f>
        <v>2.4836</v>
      </c>
      <c r="S28" s="22">
        <f aca="true" t="shared" si="39" ref="S28:X28">S10*0.48%</f>
        <v>2.6347199999999997</v>
      </c>
      <c r="T28" s="22">
        <f t="shared" si="39"/>
        <v>4.7011199999999995</v>
      </c>
      <c r="U28" s="22">
        <f t="shared" si="39"/>
        <v>3.4996799999999997</v>
      </c>
      <c r="V28" s="22">
        <f t="shared" si="39"/>
        <v>2.2713599999999996</v>
      </c>
      <c r="W28" s="22">
        <f t="shared" si="39"/>
        <v>2.86416</v>
      </c>
      <c r="X28" s="22">
        <f t="shared" si="39"/>
        <v>2.7700799999999997</v>
      </c>
      <c r="Y28" s="22">
        <f>Y10*0.48%</f>
        <v>2.7499199999999995</v>
      </c>
      <c r="Z28" s="22">
        <f>Z10*0.48%</f>
        <v>2.04432</v>
      </c>
      <c r="AA28" s="22">
        <f>AA10*0.7%</f>
        <v>2.9602999999999997</v>
      </c>
      <c r="AB28" s="22">
        <f>AB10*0.7%</f>
        <v>2.9505</v>
      </c>
      <c r="AC28" s="22">
        <f>AC10*0.7%</f>
        <v>2.9435</v>
      </c>
      <c r="AD28" s="22">
        <f aca="true" t="shared" si="40" ref="AD28:AI28">AD10*0.48%</f>
        <v>1.9814399999999999</v>
      </c>
      <c r="AE28" s="22">
        <f t="shared" si="40"/>
        <v>1.2523199999999999</v>
      </c>
      <c r="AF28" s="22">
        <f t="shared" si="40"/>
        <v>2.3808</v>
      </c>
      <c r="AG28" s="22">
        <f t="shared" si="40"/>
        <v>2.5103999999999997</v>
      </c>
      <c r="AH28" s="22">
        <f t="shared" si="40"/>
        <v>2.4902399999999996</v>
      </c>
      <c r="AI28" s="22">
        <f t="shared" si="40"/>
        <v>2.80752</v>
      </c>
      <c r="AJ28" s="22">
        <f>AJ10*0.48%</f>
        <v>2.79552</v>
      </c>
      <c r="AK28" s="22">
        <f>AK10*0.7%</f>
        <v>2.2981</v>
      </c>
      <c r="AL28" s="22">
        <f>AL10*0.7%</f>
        <v>4.202099999999999</v>
      </c>
      <c r="AM28" s="22">
        <f>AM10*0.7%</f>
        <v>4.139099999999999</v>
      </c>
      <c r="AN28" s="22">
        <f>AN10*0.48%</f>
        <v>1.47648</v>
      </c>
      <c r="AO28" s="22">
        <f>AO10*0.48%</f>
        <v>3.18288</v>
      </c>
      <c r="AP28" s="22">
        <f>AP10*0.48%</f>
        <v>2.6222399999999997</v>
      </c>
      <c r="AQ28" s="22">
        <f>AQ10*0.48%</f>
        <v>1.97904</v>
      </c>
      <c r="AR28" s="22">
        <f>AR10*0.48%</f>
        <v>1.65024</v>
      </c>
      <c r="AS28" s="22">
        <f aca="true" t="shared" si="41" ref="AS28:BL28">AS10*0.48%</f>
        <v>3.17856</v>
      </c>
      <c r="AT28" s="22">
        <f t="shared" si="41"/>
        <v>4.739999999999999</v>
      </c>
      <c r="AU28" s="22">
        <f t="shared" si="41"/>
        <v>2.80416</v>
      </c>
      <c r="AV28" s="22">
        <f t="shared" si="41"/>
        <v>1.9185599999999998</v>
      </c>
      <c r="AW28" s="22">
        <f t="shared" si="41"/>
        <v>4.10016</v>
      </c>
      <c r="AX28" s="22">
        <f t="shared" si="41"/>
        <v>4.160159999999999</v>
      </c>
      <c r="AY28" s="22">
        <f t="shared" si="41"/>
        <v>2.7647999999999997</v>
      </c>
      <c r="AZ28" s="22">
        <f t="shared" si="41"/>
        <v>2.86848</v>
      </c>
      <c r="BA28" s="22">
        <f t="shared" si="41"/>
        <v>2.85168</v>
      </c>
      <c r="BB28" s="22">
        <f t="shared" si="41"/>
        <v>2.8632</v>
      </c>
      <c r="BC28" s="22">
        <f t="shared" si="41"/>
        <v>1.2523199999999999</v>
      </c>
      <c r="BD28" s="22">
        <f t="shared" si="41"/>
        <v>2.3808</v>
      </c>
      <c r="BE28" s="22">
        <f t="shared" si="41"/>
        <v>2.5103999999999997</v>
      </c>
      <c r="BF28" s="22">
        <f t="shared" si="41"/>
        <v>2.4902399999999996</v>
      </c>
      <c r="BG28" s="22">
        <f t="shared" si="41"/>
        <v>2.80752</v>
      </c>
      <c r="BH28" s="22">
        <f t="shared" si="41"/>
        <v>2.79552</v>
      </c>
      <c r="BI28" s="22">
        <f t="shared" si="41"/>
        <v>1.57584</v>
      </c>
      <c r="BJ28" s="22">
        <f t="shared" si="41"/>
        <v>2.8814399999999996</v>
      </c>
      <c r="BK28" s="22">
        <f t="shared" si="41"/>
        <v>2.8382399999999994</v>
      </c>
      <c r="BL28" s="22">
        <f t="shared" si="41"/>
        <v>2.4791999999999996</v>
      </c>
      <c r="BM28" s="22">
        <f>BM10*0.48%</f>
        <v>1.47648</v>
      </c>
      <c r="BN28" s="22">
        <f>BN10*0.48%</f>
        <v>3.18288</v>
      </c>
      <c r="BO28" s="22">
        <f>BO10*0.48%</f>
        <v>2.6222399999999997</v>
      </c>
      <c r="BP28" s="22">
        <f>BP10*0.48%</f>
        <v>1.97904</v>
      </c>
      <c r="BQ28" s="22">
        <f>BQ10*0.48%</f>
        <v>1.65024</v>
      </c>
    </row>
    <row r="29" spans="1:69" s="8" customFormat="1" ht="13.5" customHeight="1">
      <c r="A29" s="50"/>
      <c r="B29" s="28" t="s">
        <v>15</v>
      </c>
      <c r="C29" s="21">
        <f>45.32*C28</f>
        <v>147.88097279999997</v>
      </c>
      <c r="D29" s="21">
        <f>45.32*D28</f>
        <v>98.93537279999998</v>
      </c>
      <c r="E29" s="21">
        <f>45.32*E28</f>
        <v>116.14247039999998</v>
      </c>
      <c r="F29" s="21">
        <f aca="true" t="shared" si="42" ref="F29:Y29">45.32*F28</f>
        <v>165.72617599999998</v>
      </c>
      <c r="G29" s="21">
        <f t="shared" si="42"/>
        <v>104.562304</v>
      </c>
      <c r="H29" s="21">
        <f t="shared" si="42"/>
        <v>236.91483199999996</v>
      </c>
      <c r="I29" s="21">
        <f t="shared" si="42"/>
        <v>72.3959808</v>
      </c>
      <c r="J29" s="21">
        <f t="shared" si="42"/>
        <v>115.3158336</v>
      </c>
      <c r="K29" s="21">
        <f t="shared" si="42"/>
        <v>231.784608</v>
      </c>
      <c r="L29" s="21">
        <f t="shared" si="42"/>
        <v>128.0634432</v>
      </c>
      <c r="M29" s="21">
        <f t="shared" si="42"/>
        <v>107.50629119999998</v>
      </c>
      <c r="N29" s="21">
        <f t="shared" si="42"/>
        <v>161.1724224</v>
      </c>
      <c r="O29" s="21">
        <f t="shared" si="42"/>
        <v>127.9329216</v>
      </c>
      <c r="P29" s="21">
        <f t="shared" si="42"/>
        <v>174.57717199999996</v>
      </c>
      <c r="Q29" s="21">
        <f t="shared" si="42"/>
        <v>123.787048</v>
      </c>
      <c r="R29" s="21">
        <f t="shared" si="42"/>
        <v>112.556752</v>
      </c>
      <c r="S29" s="21">
        <f t="shared" si="42"/>
        <v>119.40551039999998</v>
      </c>
      <c r="T29" s="21">
        <f t="shared" si="42"/>
        <v>213.05475839999997</v>
      </c>
      <c r="U29" s="21">
        <f t="shared" si="42"/>
        <v>158.60549759999998</v>
      </c>
      <c r="V29" s="21">
        <f t="shared" si="42"/>
        <v>102.93803519999999</v>
      </c>
      <c r="W29" s="21">
        <f t="shared" si="42"/>
        <v>129.80373120000002</v>
      </c>
      <c r="X29" s="21">
        <f t="shared" si="42"/>
        <v>125.54002559999998</v>
      </c>
      <c r="Y29" s="21">
        <f t="shared" si="42"/>
        <v>124.62637439999997</v>
      </c>
      <c r="Z29" s="21">
        <f>45.32*Z28</f>
        <v>92.6485824</v>
      </c>
      <c r="AA29" s="21">
        <f aca="true" t="shared" si="43" ref="AA29:AR29">45.32*AA28</f>
        <v>134.16079599999998</v>
      </c>
      <c r="AB29" s="21">
        <f t="shared" si="43"/>
        <v>133.71666</v>
      </c>
      <c r="AC29" s="21">
        <f t="shared" si="43"/>
        <v>133.39942</v>
      </c>
      <c r="AD29" s="21">
        <f t="shared" si="43"/>
        <v>89.7988608</v>
      </c>
      <c r="AE29" s="21">
        <f t="shared" si="43"/>
        <v>56.7551424</v>
      </c>
      <c r="AF29" s="21">
        <f t="shared" si="43"/>
        <v>107.89785599999999</v>
      </c>
      <c r="AG29" s="21">
        <f t="shared" si="43"/>
        <v>113.77132799999998</v>
      </c>
      <c r="AH29" s="21">
        <f t="shared" si="43"/>
        <v>112.85767679999998</v>
      </c>
      <c r="AI29" s="21">
        <f t="shared" si="43"/>
        <v>127.23680639999999</v>
      </c>
      <c r="AJ29" s="21">
        <f t="shared" si="43"/>
        <v>126.69296639999999</v>
      </c>
      <c r="AK29" s="21">
        <f t="shared" si="43"/>
        <v>104.149892</v>
      </c>
      <c r="AL29" s="21">
        <f t="shared" si="43"/>
        <v>190.43917199999996</v>
      </c>
      <c r="AM29" s="21">
        <f t="shared" si="43"/>
        <v>187.58401199999997</v>
      </c>
      <c r="AN29" s="21">
        <f t="shared" si="43"/>
        <v>66.9140736</v>
      </c>
      <c r="AO29" s="21">
        <f t="shared" si="43"/>
        <v>144.2481216</v>
      </c>
      <c r="AP29" s="21">
        <f t="shared" si="43"/>
        <v>118.83991679999998</v>
      </c>
      <c r="AQ29" s="21">
        <f t="shared" si="43"/>
        <v>89.6900928</v>
      </c>
      <c r="AR29" s="21">
        <f t="shared" si="43"/>
        <v>74.7888768</v>
      </c>
      <c r="AS29" s="21">
        <f aca="true" t="shared" si="44" ref="AS29:BL29">45.32*AS28</f>
        <v>144.0523392</v>
      </c>
      <c r="AT29" s="21">
        <f t="shared" si="44"/>
        <v>214.81679999999997</v>
      </c>
      <c r="AU29" s="21">
        <f t="shared" si="44"/>
        <v>127.0845312</v>
      </c>
      <c r="AV29" s="21">
        <f t="shared" si="44"/>
        <v>86.94913919999999</v>
      </c>
      <c r="AW29" s="21">
        <f t="shared" si="44"/>
        <v>185.8192512</v>
      </c>
      <c r="AX29" s="21">
        <f t="shared" si="44"/>
        <v>188.53845119999997</v>
      </c>
      <c r="AY29" s="21">
        <f t="shared" si="44"/>
        <v>125.30073599999999</v>
      </c>
      <c r="AZ29" s="21">
        <f t="shared" si="44"/>
        <v>129.9995136</v>
      </c>
      <c r="BA29" s="21">
        <f t="shared" si="44"/>
        <v>129.2381376</v>
      </c>
      <c r="BB29" s="21">
        <f t="shared" si="44"/>
        <v>129.760224</v>
      </c>
      <c r="BC29" s="21">
        <f t="shared" si="44"/>
        <v>56.7551424</v>
      </c>
      <c r="BD29" s="21">
        <f t="shared" si="44"/>
        <v>107.89785599999999</v>
      </c>
      <c r="BE29" s="21">
        <f t="shared" si="44"/>
        <v>113.77132799999998</v>
      </c>
      <c r="BF29" s="21">
        <f t="shared" si="44"/>
        <v>112.85767679999998</v>
      </c>
      <c r="BG29" s="21">
        <f t="shared" si="44"/>
        <v>127.23680639999999</v>
      </c>
      <c r="BH29" s="21">
        <f t="shared" si="44"/>
        <v>126.69296639999999</v>
      </c>
      <c r="BI29" s="21">
        <f t="shared" si="44"/>
        <v>71.4170688</v>
      </c>
      <c r="BJ29" s="21">
        <f t="shared" si="44"/>
        <v>130.58686079999998</v>
      </c>
      <c r="BK29" s="21">
        <f t="shared" si="44"/>
        <v>128.62903679999997</v>
      </c>
      <c r="BL29" s="21">
        <f t="shared" si="44"/>
        <v>112.35734399999998</v>
      </c>
      <c r="BM29" s="21">
        <f>45.32*BM28</f>
        <v>66.9140736</v>
      </c>
      <c r="BN29" s="21">
        <f>45.32*BN28</f>
        <v>144.2481216</v>
      </c>
      <c r="BO29" s="21">
        <f>45.32*BO28</f>
        <v>118.83991679999998</v>
      </c>
      <c r="BP29" s="21">
        <f>45.32*BP28</f>
        <v>89.6900928</v>
      </c>
      <c r="BQ29" s="21">
        <f>45.32*BQ28</f>
        <v>74.7888768</v>
      </c>
    </row>
    <row r="30" spans="1:69" s="8" customFormat="1" ht="13.5" customHeight="1">
      <c r="A30" s="50"/>
      <c r="B30" s="28" t="s">
        <v>2</v>
      </c>
      <c r="C30" s="21">
        <f>C29/C9/12</f>
        <v>0.018127999999999995</v>
      </c>
      <c r="D30" s="21">
        <f>D29/D9/12</f>
        <v>0.018127999999999995</v>
      </c>
      <c r="E30" s="21">
        <f>E29/E9/12</f>
        <v>0.018128</v>
      </c>
      <c r="F30" s="21">
        <f aca="true" t="shared" si="45" ref="F30:Y30">F29/F9/12</f>
        <v>0.026436666666666664</v>
      </c>
      <c r="G30" s="21">
        <f t="shared" si="45"/>
        <v>0.026436666666666664</v>
      </c>
      <c r="H30" s="21">
        <f t="shared" si="45"/>
        <v>0.026436666666666664</v>
      </c>
      <c r="I30" s="21">
        <f t="shared" si="45"/>
        <v>0.018128000000000002</v>
      </c>
      <c r="J30" s="21">
        <f t="shared" si="45"/>
        <v>0.018128000000000002</v>
      </c>
      <c r="K30" s="21">
        <f t="shared" si="45"/>
        <v>0.018128</v>
      </c>
      <c r="L30" s="21">
        <f t="shared" si="45"/>
        <v>0.018128</v>
      </c>
      <c r="M30" s="21">
        <f t="shared" si="45"/>
        <v>0.018127999999999995</v>
      </c>
      <c r="N30" s="21">
        <f t="shared" si="45"/>
        <v>0.018128</v>
      </c>
      <c r="O30" s="21">
        <f t="shared" si="45"/>
        <v>0.018128</v>
      </c>
      <c r="P30" s="21">
        <f t="shared" si="45"/>
        <v>0.026436666666666664</v>
      </c>
      <c r="Q30" s="21">
        <f t="shared" si="45"/>
        <v>0.026436666666666667</v>
      </c>
      <c r="R30" s="21">
        <f t="shared" si="45"/>
        <v>0.026436666666666667</v>
      </c>
      <c r="S30" s="21">
        <f t="shared" si="45"/>
        <v>0.018128</v>
      </c>
      <c r="T30" s="21">
        <f t="shared" si="45"/>
        <v>0.018128</v>
      </c>
      <c r="U30" s="21">
        <f t="shared" si="45"/>
        <v>0.018127999999999995</v>
      </c>
      <c r="V30" s="21">
        <f t="shared" si="45"/>
        <v>0.018128</v>
      </c>
      <c r="W30" s="21">
        <f t="shared" si="45"/>
        <v>0.018128000000000002</v>
      </c>
      <c r="X30" s="21">
        <f t="shared" si="45"/>
        <v>0.018127999999999995</v>
      </c>
      <c r="Y30" s="21">
        <f t="shared" si="45"/>
        <v>0.018127999999999995</v>
      </c>
      <c r="Z30" s="21">
        <f>Z29/Z9/12</f>
        <v>0.018128000000000002</v>
      </c>
      <c r="AA30" s="21">
        <f aca="true" t="shared" si="46" ref="AA30:AR30">AA29/AA9/12</f>
        <v>0.026436666666666664</v>
      </c>
      <c r="AB30" s="21">
        <f t="shared" si="46"/>
        <v>0.026436666666666664</v>
      </c>
      <c r="AC30" s="21">
        <f t="shared" si="46"/>
        <v>0.026436666666666664</v>
      </c>
      <c r="AD30" s="21">
        <f t="shared" si="46"/>
        <v>0.018128000000000002</v>
      </c>
      <c r="AE30" s="21">
        <f t="shared" si="46"/>
        <v>0.018128000000000002</v>
      </c>
      <c r="AF30" s="21">
        <f t="shared" si="46"/>
        <v>0.018128</v>
      </c>
      <c r="AG30" s="21">
        <f t="shared" si="46"/>
        <v>0.018128</v>
      </c>
      <c r="AH30" s="21">
        <f t="shared" si="46"/>
        <v>0.018128</v>
      </c>
      <c r="AI30" s="21">
        <f t="shared" si="46"/>
        <v>0.018128000000000002</v>
      </c>
      <c r="AJ30" s="21">
        <f t="shared" si="46"/>
        <v>0.018128</v>
      </c>
      <c r="AK30" s="21">
        <f t="shared" si="46"/>
        <v>0.026436666666666664</v>
      </c>
      <c r="AL30" s="21">
        <f t="shared" si="46"/>
        <v>0.026436666666666664</v>
      </c>
      <c r="AM30" s="21">
        <f t="shared" si="46"/>
        <v>0.026436666666666664</v>
      </c>
      <c r="AN30" s="21">
        <f t="shared" si="46"/>
        <v>0.018128</v>
      </c>
      <c r="AO30" s="21">
        <f t="shared" si="46"/>
        <v>0.018128</v>
      </c>
      <c r="AP30" s="21">
        <f t="shared" si="46"/>
        <v>0.018128</v>
      </c>
      <c r="AQ30" s="21">
        <f t="shared" si="46"/>
        <v>0.018128000000000002</v>
      </c>
      <c r="AR30" s="21">
        <f t="shared" si="46"/>
        <v>0.018128</v>
      </c>
      <c r="AS30" s="21">
        <f aca="true" t="shared" si="47" ref="AS30:BL30">AS29/AS9/12</f>
        <v>0.018128000000000002</v>
      </c>
      <c r="AT30" s="21">
        <f t="shared" si="47"/>
        <v>0.018128</v>
      </c>
      <c r="AU30" s="21">
        <f t="shared" si="47"/>
        <v>0.018128</v>
      </c>
      <c r="AV30" s="21">
        <f t="shared" si="47"/>
        <v>0.018128</v>
      </c>
      <c r="AW30" s="21">
        <f t="shared" si="47"/>
        <v>0.018128</v>
      </c>
      <c r="AX30" s="21">
        <f t="shared" si="47"/>
        <v>0.018127999999999995</v>
      </c>
      <c r="AY30" s="21">
        <f t="shared" si="47"/>
        <v>0.018128</v>
      </c>
      <c r="AZ30" s="21">
        <f t="shared" si="47"/>
        <v>0.018128</v>
      </c>
      <c r="BA30" s="21">
        <f t="shared" si="47"/>
        <v>0.018128</v>
      </c>
      <c r="BB30" s="21">
        <f t="shared" si="47"/>
        <v>0.018128</v>
      </c>
      <c r="BC30" s="21">
        <f t="shared" si="47"/>
        <v>0.018128000000000002</v>
      </c>
      <c r="BD30" s="21">
        <f t="shared" si="47"/>
        <v>0.018128</v>
      </c>
      <c r="BE30" s="21">
        <f t="shared" si="47"/>
        <v>0.018128</v>
      </c>
      <c r="BF30" s="21">
        <f t="shared" si="47"/>
        <v>0.018128</v>
      </c>
      <c r="BG30" s="21">
        <f t="shared" si="47"/>
        <v>0.018128000000000002</v>
      </c>
      <c r="BH30" s="21">
        <f t="shared" si="47"/>
        <v>0.018128</v>
      </c>
      <c r="BI30" s="21">
        <f t="shared" si="47"/>
        <v>0.018128</v>
      </c>
      <c r="BJ30" s="21">
        <f t="shared" si="47"/>
        <v>0.018128</v>
      </c>
      <c r="BK30" s="21">
        <f t="shared" si="47"/>
        <v>0.018127999999999995</v>
      </c>
      <c r="BL30" s="21">
        <f t="shared" si="47"/>
        <v>0.018128</v>
      </c>
      <c r="BM30" s="21">
        <f>BM29/BM9/12</f>
        <v>0.018128</v>
      </c>
      <c r="BN30" s="21">
        <f>BN29/BN9/12</f>
        <v>0.018128</v>
      </c>
      <c r="BO30" s="21">
        <f>BO29/BO9/12</f>
        <v>0.018128</v>
      </c>
      <c r="BP30" s="21">
        <f>BP29/BP9/12</f>
        <v>0.018128000000000002</v>
      </c>
      <c r="BQ30" s="21">
        <f>BQ29/BQ9/12</f>
        <v>0.018128</v>
      </c>
    </row>
    <row r="31" spans="1:69" s="8" customFormat="1" ht="13.5" customHeight="1" thickBot="1">
      <c r="A31" s="51"/>
      <c r="B31" s="29" t="s">
        <v>0</v>
      </c>
      <c r="C31" s="20" t="s">
        <v>16</v>
      </c>
      <c r="D31" s="20" t="s">
        <v>16</v>
      </c>
      <c r="E31" s="20" t="s">
        <v>16</v>
      </c>
      <c r="F31" s="20" t="s">
        <v>16</v>
      </c>
      <c r="G31" s="20" t="s">
        <v>16</v>
      </c>
      <c r="H31" s="20" t="s">
        <v>16</v>
      </c>
      <c r="I31" s="20" t="s">
        <v>16</v>
      </c>
      <c r="J31" s="20" t="s">
        <v>16</v>
      </c>
      <c r="K31" s="20" t="s">
        <v>16</v>
      </c>
      <c r="L31" s="20" t="s">
        <v>16</v>
      </c>
      <c r="M31" s="20" t="s">
        <v>16</v>
      </c>
      <c r="N31" s="20" t="s">
        <v>16</v>
      </c>
      <c r="O31" s="20" t="s">
        <v>16</v>
      </c>
      <c r="P31" s="20" t="s">
        <v>16</v>
      </c>
      <c r="Q31" s="20" t="s">
        <v>16</v>
      </c>
      <c r="R31" s="20" t="s">
        <v>16</v>
      </c>
      <c r="S31" s="20" t="s">
        <v>16</v>
      </c>
      <c r="T31" s="20" t="s">
        <v>16</v>
      </c>
      <c r="U31" s="20" t="s">
        <v>16</v>
      </c>
      <c r="V31" s="20" t="s">
        <v>16</v>
      </c>
      <c r="W31" s="20" t="s">
        <v>16</v>
      </c>
      <c r="X31" s="20" t="s">
        <v>16</v>
      </c>
      <c r="Y31" s="20" t="s">
        <v>16</v>
      </c>
      <c r="Z31" s="20" t="s">
        <v>16</v>
      </c>
      <c r="AA31" s="20" t="s">
        <v>16</v>
      </c>
      <c r="AB31" s="20" t="s">
        <v>16</v>
      </c>
      <c r="AC31" s="20" t="s">
        <v>16</v>
      </c>
      <c r="AD31" s="20" t="s">
        <v>16</v>
      </c>
      <c r="AE31" s="20" t="s">
        <v>16</v>
      </c>
      <c r="AF31" s="20" t="s">
        <v>16</v>
      </c>
      <c r="AG31" s="20" t="s">
        <v>16</v>
      </c>
      <c r="AH31" s="20" t="s">
        <v>16</v>
      </c>
      <c r="AI31" s="20" t="s">
        <v>16</v>
      </c>
      <c r="AJ31" s="20" t="s">
        <v>16</v>
      </c>
      <c r="AK31" s="20" t="s">
        <v>16</v>
      </c>
      <c r="AL31" s="20" t="s">
        <v>16</v>
      </c>
      <c r="AM31" s="20" t="s">
        <v>16</v>
      </c>
      <c r="AN31" s="20" t="s">
        <v>16</v>
      </c>
      <c r="AO31" s="20" t="s">
        <v>16</v>
      </c>
      <c r="AP31" s="20" t="s">
        <v>16</v>
      </c>
      <c r="AQ31" s="20" t="s">
        <v>16</v>
      </c>
      <c r="AR31" s="20" t="s">
        <v>16</v>
      </c>
      <c r="AS31" s="20" t="s">
        <v>16</v>
      </c>
      <c r="AT31" s="20" t="s">
        <v>16</v>
      </c>
      <c r="AU31" s="20" t="s">
        <v>16</v>
      </c>
      <c r="AV31" s="20" t="s">
        <v>16</v>
      </c>
      <c r="AW31" s="20" t="s">
        <v>16</v>
      </c>
      <c r="AX31" s="20" t="s">
        <v>16</v>
      </c>
      <c r="AY31" s="20" t="s">
        <v>16</v>
      </c>
      <c r="AZ31" s="20" t="s">
        <v>16</v>
      </c>
      <c r="BA31" s="20" t="s">
        <v>16</v>
      </c>
      <c r="BB31" s="20" t="s">
        <v>16</v>
      </c>
      <c r="BC31" s="20" t="s">
        <v>16</v>
      </c>
      <c r="BD31" s="20" t="s">
        <v>16</v>
      </c>
      <c r="BE31" s="20" t="s">
        <v>16</v>
      </c>
      <c r="BF31" s="20" t="s">
        <v>16</v>
      </c>
      <c r="BG31" s="20" t="s">
        <v>16</v>
      </c>
      <c r="BH31" s="20" t="s">
        <v>16</v>
      </c>
      <c r="BI31" s="20" t="s">
        <v>16</v>
      </c>
      <c r="BJ31" s="20" t="s">
        <v>16</v>
      </c>
      <c r="BK31" s="20" t="s">
        <v>16</v>
      </c>
      <c r="BL31" s="20" t="s">
        <v>16</v>
      </c>
      <c r="BM31" s="20" t="s">
        <v>16</v>
      </c>
      <c r="BN31" s="20" t="s">
        <v>16</v>
      </c>
      <c r="BO31" s="20" t="s">
        <v>16</v>
      </c>
      <c r="BP31" s="20" t="s">
        <v>16</v>
      </c>
      <c r="BQ31" s="20" t="s">
        <v>16</v>
      </c>
    </row>
    <row r="32" spans="1:69" s="8" customFormat="1" ht="13.5" customHeight="1" thickTop="1">
      <c r="A32" s="49" t="s">
        <v>22</v>
      </c>
      <c r="B32" s="30" t="s">
        <v>17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42" t="s">
        <v>75</v>
      </c>
      <c r="AF32" s="42" t="s">
        <v>51</v>
      </c>
      <c r="AG32" s="42" t="s">
        <v>40</v>
      </c>
      <c r="AH32" s="42" t="s">
        <v>51</v>
      </c>
      <c r="AI32" s="42" t="s">
        <v>222</v>
      </c>
      <c r="AJ32" s="42" t="s">
        <v>222</v>
      </c>
      <c r="AK32" s="42" t="s">
        <v>63</v>
      </c>
      <c r="AL32" s="42" t="s">
        <v>222</v>
      </c>
      <c r="AM32" s="42" t="s">
        <v>222</v>
      </c>
      <c r="AN32" s="42" t="s">
        <v>223</v>
      </c>
      <c r="AO32" s="42" t="s">
        <v>222</v>
      </c>
      <c r="AP32" s="42" t="s">
        <v>71</v>
      </c>
      <c r="AQ32" s="42" t="s">
        <v>224</v>
      </c>
      <c r="AR32" s="43">
        <v>12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42" t="s">
        <v>51</v>
      </c>
      <c r="BD32" s="42" t="s">
        <v>51</v>
      </c>
      <c r="BE32" s="42" t="s">
        <v>51</v>
      </c>
      <c r="BF32" s="42" t="s">
        <v>51</v>
      </c>
      <c r="BG32" s="42" t="s">
        <v>222</v>
      </c>
      <c r="BH32" s="2">
        <v>16</v>
      </c>
      <c r="BI32" s="42" t="s">
        <v>225</v>
      </c>
      <c r="BJ32" s="42" t="s">
        <v>226</v>
      </c>
      <c r="BK32" s="42" t="s">
        <v>225</v>
      </c>
      <c r="BL32" s="42" t="s">
        <v>224</v>
      </c>
      <c r="BM32" s="42" t="s">
        <v>227</v>
      </c>
      <c r="BN32" s="42" t="s">
        <v>65</v>
      </c>
      <c r="BO32" s="42" t="s">
        <v>65</v>
      </c>
      <c r="BP32" s="42" t="s">
        <v>51</v>
      </c>
      <c r="BQ32" s="42" t="s">
        <v>51</v>
      </c>
    </row>
    <row r="33" spans="1:69" s="8" customFormat="1" ht="13.5" customHeight="1">
      <c r="A33" s="50"/>
      <c r="B33" s="32" t="s">
        <v>4</v>
      </c>
      <c r="C33" s="3">
        <f>C32*15%</f>
        <v>0</v>
      </c>
      <c r="D33" s="3">
        <f>D32*10%</f>
        <v>0</v>
      </c>
      <c r="E33" s="3">
        <f>E32*10%</f>
        <v>0</v>
      </c>
      <c r="F33" s="3">
        <f aca="true" t="shared" si="48" ref="F33:Y33">F32*10%</f>
        <v>0</v>
      </c>
      <c r="G33" s="3">
        <f t="shared" si="48"/>
        <v>0</v>
      </c>
      <c r="H33" s="3">
        <f t="shared" si="48"/>
        <v>0</v>
      </c>
      <c r="I33" s="3">
        <f t="shared" si="48"/>
        <v>0</v>
      </c>
      <c r="J33" s="3">
        <f t="shared" si="48"/>
        <v>0</v>
      </c>
      <c r="K33" s="3">
        <f t="shared" si="48"/>
        <v>0</v>
      </c>
      <c r="L33" s="3">
        <f t="shared" si="48"/>
        <v>0</v>
      </c>
      <c r="M33" s="3">
        <f t="shared" si="48"/>
        <v>0</v>
      </c>
      <c r="N33" s="3">
        <f t="shared" si="48"/>
        <v>0</v>
      </c>
      <c r="O33" s="3">
        <f t="shared" si="48"/>
        <v>0</v>
      </c>
      <c r="P33" s="3">
        <f t="shared" si="48"/>
        <v>0</v>
      </c>
      <c r="Q33" s="3">
        <f t="shared" si="48"/>
        <v>0</v>
      </c>
      <c r="R33" s="3">
        <f t="shared" si="48"/>
        <v>0</v>
      </c>
      <c r="S33" s="3">
        <f t="shared" si="48"/>
        <v>0</v>
      </c>
      <c r="T33" s="3">
        <f t="shared" si="48"/>
        <v>0</v>
      </c>
      <c r="U33" s="3">
        <f t="shared" si="48"/>
        <v>0</v>
      </c>
      <c r="V33" s="3">
        <f t="shared" si="48"/>
        <v>0</v>
      </c>
      <c r="W33" s="3">
        <f t="shared" si="48"/>
        <v>0</v>
      </c>
      <c r="X33" s="3">
        <f t="shared" si="48"/>
        <v>0</v>
      </c>
      <c r="Y33" s="3">
        <f t="shared" si="48"/>
        <v>0</v>
      </c>
      <c r="Z33" s="3">
        <f>Z32*10%</f>
        <v>0</v>
      </c>
      <c r="AA33" s="3">
        <f aca="true" t="shared" si="49" ref="AA33:AR33">AA32*10%</f>
        <v>0</v>
      </c>
      <c r="AB33" s="3">
        <f t="shared" si="49"/>
        <v>0</v>
      </c>
      <c r="AC33" s="3">
        <f t="shared" si="49"/>
        <v>0</v>
      </c>
      <c r="AD33" s="3">
        <f t="shared" si="49"/>
        <v>0</v>
      </c>
      <c r="AE33" s="3">
        <f t="shared" si="49"/>
        <v>0.8</v>
      </c>
      <c r="AF33" s="3">
        <f t="shared" si="49"/>
        <v>1.2000000000000002</v>
      </c>
      <c r="AG33" s="3">
        <f t="shared" si="49"/>
        <v>1.4000000000000001</v>
      </c>
      <c r="AH33" s="3">
        <f t="shared" si="49"/>
        <v>1.2000000000000002</v>
      </c>
      <c r="AI33" s="3">
        <f t="shared" si="49"/>
        <v>2.4000000000000004</v>
      </c>
      <c r="AJ33" s="3">
        <f t="shared" si="49"/>
        <v>2.4000000000000004</v>
      </c>
      <c r="AK33" s="3">
        <f t="shared" si="49"/>
        <v>1</v>
      </c>
      <c r="AL33" s="3">
        <f t="shared" si="49"/>
        <v>2.4000000000000004</v>
      </c>
      <c r="AM33" s="3">
        <f t="shared" si="49"/>
        <v>2.4000000000000004</v>
      </c>
      <c r="AN33" s="3">
        <f t="shared" si="49"/>
        <v>0.9</v>
      </c>
      <c r="AO33" s="3">
        <f t="shared" si="49"/>
        <v>2.4000000000000004</v>
      </c>
      <c r="AP33" s="7">
        <f>AP32*8%</f>
        <v>2</v>
      </c>
      <c r="AQ33" s="3">
        <f t="shared" si="49"/>
        <v>1.8</v>
      </c>
      <c r="AR33" s="3">
        <f t="shared" si="49"/>
        <v>1.2000000000000002</v>
      </c>
      <c r="AS33" s="3">
        <f aca="true" t="shared" si="50" ref="AS33:BL33">AS32*10%</f>
        <v>0</v>
      </c>
      <c r="AT33" s="3">
        <f t="shared" si="50"/>
        <v>0</v>
      </c>
      <c r="AU33" s="3">
        <f t="shared" si="50"/>
        <v>0</v>
      </c>
      <c r="AV33" s="3">
        <f t="shared" si="50"/>
        <v>0</v>
      </c>
      <c r="AW33" s="3">
        <f t="shared" si="50"/>
        <v>0</v>
      </c>
      <c r="AX33" s="3">
        <f t="shared" si="50"/>
        <v>0</v>
      </c>
      <c r="AY33" s="3">
        <f t="shared" si="50"/>
        <v>0</v>
      </c>
      <c r="AZ33" s="3">
        <f t="shared" si="50"/>
        <v>0</v>
      </c>
      <c r="BA33" s="3">
        <f t="shared" si="50"/>
        <v>0</v>
      </c>
      <c r="BB33" s="3">
        <f t="shared" si="50"/>
        <v>0</v>
      </c>
      <c r="BC33" s="7">
        <f>BC32*5%</f>
        <v>0.6000000000000001</v>
      </c>
      <c r="BD33" s="3">
        <f t="shared" si="50"/>
        <v>1.2000000000000002</v>
      </c>
      <c r="BE33" s="3">
        <f t="shared" si="50"/>
        <v>1.2000000000000002</v>
      </c>
      <c r="BF33" s="3">
        <f t="shared" si="50"/>
        <v>1.2000000000000002</v>
      </c>
      <c r="BG33" s="3">
        <f t="shared" si="50"/>
        <v>2.4000000000000004</v>
      </c>
      <c r="BH33" s="3">
        <f t="shared" si="50"/>
        <v>1.6</v>
      </c>
      <c r="BI33" s="7">
        <f>BI32*8%</f>
        <v>2.16</v>
      </c>
      <c r="BJ33" s="3">
        <f t="shared" si="50"/>
        <v>1.7000000000000002</v>
      </c>
      <c r="BK33" s="3">
        <f t="shared" si="50"/>
        <v>2.7</v>
      </c>
      <c r="BL33" s="3">
        <f t="shared" si="50"/>
        <v>1.8</v>
      </c>
      <c r="BM33" s="3">
        <f>BM32*10%</f>
        <v>0.4</v>
      </c>
      <c r="BN33" s="3">
        <f>BN32*10%</f>
        <v>0.6000000000000001</v>
      </c>
      <c r="BO33" s="7">
        <f>BO32*15%</f>
        <v>0.8999999999999999</v>
      </c>
      <c r="BP33" s="7">
        <f>BP32*8%</f>
        <v>0.96</v>
      </c>
      <c r="BQ33" s="7">
        <f>BQ32*8%</f>
        <v>0.96</v>
      </c>
    </row>
    <row r="34" spans="1:69" s="8" customFormat="1" ht="13.5" customHeight="1">
      <c r="A34" s="50"/>
      <c r="B34" s="33" t="s">
        <v>1</v>
      </c>
      <c r="C34" s="4">
        <f>C33*1209.48</f>
        <v>0</v>
      </c>
      <c r="D34" s="4">
        <f>D33*1209.48</f>
        <v>0</v>
      </c>
      <c r="E34" s="4">
        <f>E33*1209.48</f>
        <v>0</v>
      </c>
      <c r="F34" s="4">
        <f aca="true" t="shared" si="51" ref="F34:Y34">F33*1209.48</f>
        <v>0</v>
      </c>
      <c r="G34" s="4">
        <f t="shared" si="51"/>
        <v>0</v>
      </c>
      <c r="H34" s="4">
        <f t="shared" si="51"/>
        <v>0</v>
      </c>
      <c r="I34" s="4">
        <f t="shared" si="51"/>
        <v>0</v>
      </c>
      <c r="J34" s="4">
        <f t="shared" si="51"/>
        <v>0</v>
      </c>
      <c r="K34" s="4">
        <f t="shared" si="51"/>
        <v>0</v>
      </c>
      <c r="L34" s="4">
        <f t="shared" si="51"/>
        <v>0</v>
      </c>
      <c r="M34" s="4">
        <f t="shared" si="51"/>
        <v>0</v>
      </c>
      <c r="N34" s="4">
        <f t="shared" si="51"/>
        <v>0</v>
      </c>
      <c r="O34" s="4">
        <f t="shared" si="51"/>
        <v>0</v>
      </c>
      <c r="P34" s="4">
        <f t="shared" si="51"/>
        <v>0</v>
      </c>
      <c r="Q34" s="4">
        <f t="shared" si="51"/>
        <v>0</v>
      </c>
      <c r="R34" s="4">
        <f t="shared" si="51"/>
        <v>0</v>
      </c>
      <c r="S34" s="4">
        <f t="shared" si="51"/>
        <v>0</v>
      </c>
      <c r="T34" s="4">
        <f t="shared" si="51"/>
        <v>0</v>
      </c>
      <c r="U34" s="4">
        <f t="shared" si="51"/>
        <v>0</v>
      </c>
      <c r="V34" s="4">
        <f t="shared" si="51"/>
        <v>0</v>
      </c>
      <c r="W34" s="4">
        <f t="shared" si="51"/>
        <v>0</v>
      </c>
      <c r="X34" s="4">
        <f t="shared" si="51"/>
        <v>0</v>
      </c>
      <c r="Y34" s="4">
        <f t="shared" si="51"/>
        <v>0</v>
      </c>
      <c r="Z34" s="4">
        <f>Z33*1209.48</f>
        <v>0</v>
      </c>
      <c r="AA34" s="4">
        <f aca="true" t="shared" si="52" ref="AA34:AR34">AA33*1209.48</f>
        <v>0</v>
      </c>
      <c r="AB34" s="4">
        <f t="shared" si="52"/>
        <v>0</v>
      </c>
      <c r="AC34" s="4">
        <f t="shared" si="52"/>
        <v>0</v>
      </c>
      <c r="AD34" s="4">
        <f t="shared" si="52"/>
        <v>0</v>
      </c>
      <c r="AE34" s="4">
        <f t="shared" si="52"/>
        <v>967.5840000000001</v>
      </c>
      <c r="AF34" s="4">
        <f t="shared" si="52"/>
        <v>1451.3760000000002</v>
      </c>
      <c r="AG34" s="4">
        <f t="shared" si="52"/>
        <v>1693.2720000000002</v>
      </c>
      <c r="AH34" s="4">
        <f t="shared" si="52"/>
        <v>1451.3760000000002</v>
      </c>
      <c r="AI34" s="4">
        <f t="shared" si="52"/>
        <v>2902.7520000000004</v>
      </c>
      <c r="AJ34" s="4">
        <f t="shared" si="52"/>
        <v>2902.7520000000004</v>
      </c>
      <c r="AK34" s="4">
        <f t="shared" si="52"/>
        <v>1209.48</v>
      </c>
      <c r="AL34" s="4">
        <f t="shared" si="52"/>
        <v>2902.7520000000004</v>
      </c>
      <c r="AM34" s="4">
        <f t="shared" si="52"/>
        <v>2902.7520000000004</v>
      </c>
      <c r="AN34" s="4">
        <f t="shared" si="52"/>
        <v>1088.5320000000002</v>
      </c>
      <c r="AO34" s="4">
        <f t="shared" si="52"/>
        <v>2902.7520000000004</v>
      </c>
      <c r="AP34" s="4">
        <f t="shared" si="52"/>
        <v>2418.96</v>
      </c>
      <c r="AQ34" s="4">
        <f t="shared" si="52"/>
        <v>2177.0640000000003</v>
      </c>
      <c r="AR34" s="4">
        <f t="shared" si="52"/>
        <v>1451.3760000000002</v>
      </c>
      <c r="AS34" s="4">
        <f aca="true" t="shared" si="53" ref="AS34:BL34">AS33*1209.48</f>
        <v>0</v>
      </c>
      <c r="AT34" s="4">
        <f t="shared" si="53"/>
        <v>0</v>
      </c>
      <c r="AU34" s="4">
        <f t="shared" si="53"/>
        <v>0</v>
      </c>
      <c r="AV34" s="4">
        <f t="shared" si="53"/>
        <v>0</v>
      </c>
      <c r="AW34" s="4">
        <f t="shared" si="53"/>
        <v>0</v>
      </c>
      <c r="AX34" s="4">
        <f t="shared" si="53"/>
        <v>0</v>
      </c>
      <c r="AY34" s="4">
        <f t="shared" si="53"/>
        <v>0</v>
      </c>
      <c r="AZ34" s="4">
        <f t="shared" si="53"/>
        <v>0</v>
      </c>
      <c r="BA34" s="4">
        <f t="shared" si="53"/>
        <v>0</v>
      </c>
      <c r="BB34" s="4">
        <f t="shared" si="53"/>
        <v>0</v>
      </c>
      <c r="BC34" s="4">
        <f t="shared" si="53"/>
        <v>725.6880000000001</v>
      </c>
      <c r="BD34" s="4">
        <f t="shared" si="53"/>
        <v>1451.3760000000002</v>
      </c>
      <c r="BE34" s="4">
        <f t="shared" si="53"/>
        <v>1451.3760000000002</v>
      </c>
      <c r="BF34" s="4">
        <f t="shared" si="53"/>
        <v>1451.3760000000002</v>
      </c>
      <c r="BG34" s="4">
        <f t="shared" si="53"/>
        <v>2902.7520000000004</v>
      </c>
      <c r="BH34" s="4">
        <f t="shared" si="53"/>
        <v>1935.1680000000001</v>
      </c>
      <c r="BI34" s="4">
        <f t="shared" si="53"/>
        <v>2612.4768000000004</v>
      </c>
      <c r="BJ34" s="4">
        <f t="shared" si="53"/>
        <v>2056.1160000000004</v>
      </c>
      <c r="BK34" s="4">
        <f t="shared" si="53"/>
        <v>3265.5960000000005</v>
      </c>
      <c r="BL34" s="4">
        <f t="shared" si="53"/>
        <v>2177.0640000000003</v>
      </c>
      <c r="BM34" s="4">
        <f>BM33*1209.48</f>
        <v>483.79200000000003</v>
      </c>
      <c r="BN34" s="4">
        <f>BN33*1209.48</f>
        <v>725.6880000000001</v>
      </c>
      <c r="BO34" s="4">
        <f>BO33*1209.48</f>
        <v>1088.532</v>
      </c>
      <c r="BP34" s="4">
        <f>BP33*1209.48</f>
        <v>1161.1008</v>
      </c>
      <c r="BQ34" s="4">
        <f>BQ33*1209.48</f>
        <v>1161.1008</v>
      </c>
    </row>
    <row r="35" spans="1:69" s="8" customFormat="1" ht="13.5" customHeight="1">
      <c r="A35" s="50"/>
      <c r="B35" s="33" t="s">
        <v>2</v>
      </c>
      <c r="C35" s="5">
        <f>C34/C9</f>
        <v>0</v>
      </c>
      <c r="D35" s="5">
        <f>D34/D9</f>
        <v>0</v>
      </c>
      <c r="E35" s="5">
        <f>E34/E9</f>
        <v>0</v>
      </c>
      <c r="F35" s="5">
        <f aca="true" t="shared" si="54" ref="F35:Y35">F34/F9</f>
        <v>0</v>
      </c>
      <c r="G35" s="5">
        <f t="shared" si="54"/>
        <v>0</v>
      </c>
      <c r="H35" s="5">
        <f t="shared" si="54"/>
        <v>0</v>
      </c>
      <c r="I35" s="5">
        <f t="shared" si="54"/>
        <v>0</v>
      </c>
      <c r="J35" s="5">
        <f t="shared" si="54"/>
        <v>0</v>
      </c>
      <c r="K35" s="5">
        <f t="shared" si="54"/>
        <v>0</v>
      </c>
      <c r="L35" s="5">
        <f t="shared" si="54"/>
        <v>0</v>
      </c>
      <c r="M35" s="5">
        <f t="shared" si="54"/>
        <v>0</v>
      </c>
      <c r="N35" s="5">
        <f t="shared" si="54"/>
        <v>0</v>
      </c>
      <c r="O35" s="5">
        <f t="shared" si="54"/>
        <v>0</v>
      </c>
      <c r="P35" s="5">
        <f t="shared" si="54"/>
        <v>0</v>
      </c>
      <c r="Q35" s="5">
        <f t="shared" si="54"/>
        <v>0</v>
      </c>
      <c r="R35" s="5">
        <f t="shared" si="54"/>
        <v>0</v>
      </c>
      <c r="S35" s="5">
        <f t="shared" si="54"/>
        <v>0</v>
      </c>
      <c r="T35" s="5">
        <f t="shared" si="54"/>
        <v>0</v>
      </c>
      <c r="U35" s="5">
        <f t="shared" si="54"/>
        <v>0</v>
      </c>
      <c r="V35" s="5">
        <f t="shared" si="54"/>
        <v>0</v>
      </c>
      <c r="W35" s="5">
        <f t="shared" si="54"/>
        <v>0</v>
      </c>
      <c r="X35" s="5">
        <f t="shared" si="54"/>
        <v>0</v>
      </c>
      <c r="Y35" s="5">
        <f t="shared" si="54"/>
        <v>0</v>
      </c>
      <c r="Z35" s="5">
        <f>Z34/Z9</f>
        <v>0</v>
      </c>
      <c r="AA35" s="5">
        <f aca="true" t="shared" si="55" ref="AA35:AR35">AA34/AA9</f>
        <v>0</v>
      </c>
      <c r="AB35" s="5">
        <f t="shared" si="55"/>
        <v>0</v>
      </c>
      <c r="AC35" s="5">
        <f t="shared" si="55"/>
        <v>0</v>
      </c>
      <c r="AD35" s="5">
        <f t="shared" si="55"/>
        <v>0</v>
      </c>
      <c r="AE35" s="5">
        <f t="shared" si="55"/>
        <v>3.708639325412036</v>
      </c>
      <c r="AF35" s="5">
        <f t="shared" si="55"/>
        <v>2.926161290322581</v>
      </c>
      <c r="AG35" s="5">
        <f t="shared" si="55"/>
        <v>3.237613766730402</v>
      </c>
      <c r="AH35" s="5">
        <f t="shared" si="55"/>
        <v>2.797563608326909</v>
      </c>
      <c r="AI35" s="5">
        <f t="shared" si="55"/>
        <v>4.9628175756539585</v>
      </c>
      <c r="AJ35" s="5">
        <f t="shared" si="55"/>
        <v>4.98412087912088</v>
      </c>
      <c r="AK35" s="5">
        <f t="shared" si="55"/>
        <v>3.6840694486749923</v>
      </c>
      <c r="AL35" s="5">
        <f t="shared" si="55"/>
        <v>4.835502248875564</v>
      </c>
      <c r="AM35" s="5">
        <f t="shared" si="55"/>
        <v>4.909101978691021</v>
      </c>
      <c r="AN35" s="5">
        <f t="shared" si="55"/>
        <v>3.5387906371911577</v>
      </c>
      <c r="AO35" s="5">
        <f t="shared" si="55"/>
        <v>4.377547881164229</v>
      </c>
      <c r="AP35" s="5">
        <f t="shared" si="55"/>
        <v>4.427896760021967</v>
      </c>
      <c r="AQ35" s="5">
        <f t="shared" si="55"/>
        <v>5.280291050206161</v>
      </c>
      <c r="AR35" s="5">
        <f t="shared" si="55"/>
        <v>4.221570680628273</v>
      </c>
      <c r="AS35" s="5">
        <f aca="true" t="shared" si="56" ref="AS35:BL35">AS34/AS9</f>
        <v>0</v>
      </c>
      <c r="AT35" s="5">
        <f t="shared" si="56"/>
        <v>0</v>
      </c>
      <c r="AU35" s="5">
        <f t="shared" si="56"/>
        <v>0</v>
      </c>
      <c r="AV35" s="5">
        <f t="shared" si="56"/>
        <v>0</v>
      </c>
      <c r="AW35" s="5">
        <f t="shared" si="56"/>
        <v>0</v>
      </c>
      <c r="AX35" s="5">
        <f t="shared" si="56"/>
        <v>0</v>
      </c>
      <c r="AY35" s="5">
        <f t="shared" si="56"/>
        <v>0</v>
      </c>
      <c r="AZ35" s="5">
        <f t="shared" si="56"/>
        <v>0</v>
      </c>
      <c r="BA35" s="5">
        <f t="shared" si="56"/>
        <v>0</v>
      </c>
      <c r="BB35" s="5">
        <f t="shared" si="56"/>
        <v>0</v>
      </c>
      <c r="BC35" s="5">
        <f t="shared" si="56"/>
        <v>2.781479494059027</v>
      </c>
      <c r="BD35" s="5">
        <f t="shared" si="56"/>
        <v>2.926161290322581</v>
      </c>
      <c r="BE35" s="5">
        <f t="shared" si="56"/>
        <v>2.7750975143403447</v>
      </c>
      <c r="BF35" s="5">
        <f t="shared" si="56"/>
        <v>2.797563608326909</v>
      </c>
      <c r="BG35" s="5">
        <f t="shared" si="56"/>
        <v>4.9628175756539585</v>
      </c>
      <c r="BH35" s="5">
        <f t="shared" si="56"/>
        <v>3.322747252747253</v>
      </c>
      <c r="BI35" s="5">
        <f t="shared" si="56"/>
        <v>7.957590009137984</v>
      </c>
      <c r="BJ35" s="5">
        <f t="shared" si="56"/>
        <v>3.4251474262868578</v>
      </c>
      <c r="BK35" s="5">
        <f t="shared" si="56"/>
        <v>5.522739726027399</v>
      </c>
      <c r="BL35" s="5">
        <f t="shared" si="56"/>
        <v>4.215031945788965</v>
      </c>
      <c r="BM35" s="5">
        <f>BM34/BM9</f>
        <v>1.5727958387516254</v>
      </c>
      <c r="BN35" s="5">
        <f>BN34/BN9</f>
        <v>1.0943869702910574</v>
      </c>
      <c r="BO35" s="5">
        <f>BO34/BO9</f>
        <v>1.9925535420098848</v>
      </c>
      <c r="BP35" s="5">
        <f>BP34/BP9</f>
        <v>2.8161552267766186</v>
      </c>
      <c r="BQ35" s="5">
        <f>BQ34/BQ9</f>
        <v>3.3772565445026177</v>
      </c>
    </row>
    <row r="36" spans="1:69" s="8" customFormat="1" ht="13.5" customHeight="1" thickBot="1">
      <c r="A36" s="51"/>
      <c r="B36" s="29" t="s">
        <v>0</v>
      </c>
      <c r="C36" s="20" t="s">
        <v>16</v>
      </c>
      <c r="D36" s="20" t="s">
        <v>16</v>
      </c>
      <c r="E36" s="20" t="s">
        <v>16</v>
      </c>
      <c r="F36" s="20" t="s">
        <v>16</v>
      </c>
      <c r="G36" s="20" t="s">
        <v>16</v>
      </c>
      <c r="H36" s="20" t="s">
        <v>16</v>
      </c>
      <c r="I36" s="20" t="s">
        <v>16</v>
      </c>
      <c r="J36" s="20" t="s">
        <v>16</v>
      </c>
      <c r="K36" s="20" t="s">
        <v>16</v>
      </c>
      <c r="L36" s="20" t="s">
        <v>16</v>
      </c>
      <c r="M36" s="20" t="s">
        <v>16</v>
      </c>
      <c r="N36" s="20" t="s">
        <v>16</v>
      </c>
      <c r="O36" s="20" t="s">
        <v>16</v>
      </c>
      <c r="P36" s="20" t="s">
        <v>16</v>
      </c>
      <c r="Q36" s="20" t="s">
        <v>16</v>
      </c>
      <c r="R36" s="20" t="s">
        <v>16</v>
      </c>
      <c r="S36" s="20" t="s">
        <v>16</v>
      </c>
      <c r="T36" s="20" t="s">
        <v>16</v>
      </c>
      <c r="U36" s="20" t="s">
        <v>16</v>
      </c>
      <c r="V36" s="20" t="s">
        <v>16</v>
      </c>
      <c r="W36" s="20" t="s">
        <v>16</v>
      </c>
      <c r="X36" s="20" t="s">
        <v>16</v>
      </c>
      <c r="Y36" s="20" t="s">
        <v>16</v>
      </c>
      <c r="Z36" s="20" t="s">
        <v>16</v>
      </c>
      <c r="AA36" s="20" t="s">
        <v>16</v>
      </c>
      <c r="AB36" s="20" t="s">
        <v>16</v>
      </c>
      <c r="AC36" s="20" t="s">
        <v>16</v>
      </c>
      <c r="AD36" s="20" t="s">
        <v>16</v>
      </c>
      <c r="AE36" s="20" t="s">
        <v>16</v>
      </c>
      <c r="AF36" s="20" t="s">
        <v>16</v>
      </c>
      <c r="AG36" s="20" t="s">
        <v>16</v>
      </c>
      <c r="AH36" s="20" t="s">
        <v>16</v>
      </c>
      <c r="AI36" s="20" t="s">
        <v>16</v>
      </c>
      <c r="AJ36" s="20" t="s">
        <v>16</v>
      </c>
      <c r="AK36" s="20" t="s">
        <v>16</v>
      </c>
      <c r="AL36" s="20" t="s">
        <v>16</v>
      </c>
      <c r="AM36" s="20" t="s">
        <v>16</v>
      </c>
      <c r="AN36" s="20" t="s">
        <v>16</v>
      </c>
      <c r="AO36" s="20" t="s">
        <v>16</v>
      </c>
      <c r="AP36" s="20" t="s">
        <v>16</v>
      </c>
      <c r="AQ36" s="20" t="s">
        <v>16</v>
      </c>
      <c r="AR36" s="20" t="s">
        <v>16</v>
      </c>
      <c r="AS36" s="20" t="s">
        <v>16</v>
      </c>
      <c r="AT36" s="20" t="s">
        <v>16</v>
      </c>
      <c r="AU36" s="20" t="s">
        <v>16</v>
      </c>
      <c r="AV36" s="20" t="s">
        <v>16</v>
      </c>
      <c r="AW36" s="20" t="s">
        <v>16</v>
      </c>
      <c r="AX36" s="20" t="s">
        <v>16</v>
      </c>
      <c r="AY36" s="20" t="s">
        <v>16</v>
      </c>
      <c r="AZ36" s="20" t="s">
        <v>16</v>
      </c>
      <c r="BA36" s="20" t="s">
        <v>16</v>
      </c>
      <c r="BB36" s="20" t="s">
        <v>16</v>
      </c>
      <c r="BC36" s="20" t="s">
        <v>16</v>
      </c>
      <c r="BD36" s="20" t="s">
        <v>16</v>
      </c>
      <c r="BE36" s="20" t="s">
        <v>16</v>
      </c>
      <c r="BF36" s="20" t="s">
        <v>16</v>
      </c>
      <c r="BG36" s="20" t="s">
        <v>16</v>
      </c>
      <c r="BH36" s="20" t="s">
        <v>16</v>
      </c>
      <c r="BI36" s="20" t="s">
        <v>16</v>
      </c>
      <c r="BJ36" s="20" t="s">
        <v>16</v>
      </c>
      <c r="BK36" s="20" t="s">
        <v>16</v>
      </c>
      <c r="BL36" s="20" t="s">
        <v>16</v>
      </c>
      <c r="BM36" s="20" t="s">
        <v>16</v>
      </c>
      <c r="BN36" s="20" t="s">
        <v>16</v>
      </c>
      <c r="BO36" s="20" t="s">
        <v>16</v>
      </c>
      <c r="BP36" s="20" t="s">
        <v>16</v>
      </c>
      <c r="BQ36" s="20" t="s">
        <v>16</v>
      </c>
    </row>
    <row r="37" spans="1:70" s="17" customFormat="1" ht="13.5" customHeight="1" thickTop="1">
      <c r="A37" s="52" t="s">
        <v>14</v>
      </c>
      <c r="B37" s="53"/>
      <c r="C37" s="23">
        <f>C12+C16+C21+C25+C29+C34</f>
        <v>39871.4732508</v>
      </c>
      <c r="D37" s="23">
        <f>D12+D16+D21+D25+D29+D34</f>
        <v>29371.268524799994</v>
      </c>
      <c r="E37" s="23">
        <f>E12+E16+E21+E25+E29+E34</f>
        <v>32733.551262399997</v>
      </c>
      <c r="F37" s="23">
        <f aca="true" t="shared" si="57" ref="F37:Y37">F12+F16+F21+F25+F29+F34</f>
        <v>33752.41908</v>
      </c>
      <c r="G37" s="23">
        <f t="shared" si="57"/>
        <v>19541.91459</v>
      </c>
      <c r="H37" s="23">
        <f t="shared" si="57"/>
        <v>43302.45534</v>
      </c>
      <c r="I37" s="23">
        <f t="shared" si="57"/>
        <v>20633.461868800005</v>
      </c>
      <c r="J37" s="23">
        <f t="shared" si="57"/>
        <v>32336.412114600003</v>
      </c>
      <c r="K37" s="23">
        <f t="shared" si="57"/>
        <v>61797.384563000014</v>
      </c>
      <c r="L37" s="23">
        <f t="shared" si="57"/>
        <v>37007.164190200005</v>
      </c>
      <c r="M37" s="23">
        <f t="shared" si="57"/>
        <v>31251.2543932</v>
      </c>
      <c r="N37" s="23">
        <f t="shared" si="57"/>
        <v>41162.4197574</v>
      </c>
      <c r="O37" s="23">
        <f t="shared" si="57"/>
        <v>35131.6111426</v>
      </c>
      <c r="P37" s="23">
        <f t="shared" si="57"/>
        <v>34562.292134999996</v>
      </c>
      <c r="Q37" s="23">
        <f t="shared" si="57"/>
        <v>25138.88787</v>
      </c>
      <c r="R37" s="23">
        <f t="shared" si="57"/>
        <v>20002.616940000004</v>
      </c>
      <c r="S37" s="23">
        <f t="shared" si="57"/>
        <v>30743.6472194</v>
      </c>
      <c r="T37" s="23">
        <f t="shared" si="57"/>
        <v>56341.3234724</v>
      </c>
      <c r="U37" s="23">
        <f t="shared" si="57"/>
        <v>44167.548328600016</v>
      </c>
      <c r="V37" s="23">
        <f t="shared" si="57"/>
        <v>27436.8437272</v>
      </c>
      <c r="W37" s="23">
        <f t="shared" si="57"/>
        <v>36278.323918199996</v>
      </c>
      <c r="X37" s="23">
        <f t="shared" si="57"/>
        <v>34664.6799906</v>
      </c>
      <c r="Y37" s="23">
        <f t="shared" si="57"/>
        <v>34205.0627234</v>
      </c>
      <c r="Z37" s="23">
        <f>Z12+Z16+Z21+Z25+Z29+Z34</f>
        <v>24757.8144614</v>
      </c>
      <c r="AA37" s="23">
        <f aca="true" t="shared" si="58" ref="AA37:AR37">AA12+AA16+AA21+AA25+AA29+AA34</f>
        <v>24608.568225000003</v>
      </c>
      <c r="AB37" s="23">
        <f t="shared" si="58"/>
        <v>25066.358595</v>
      </c>
      <c r="AC37" s="23">
        <f t="shared" si="58"/>
        <v>24827.515185</v>
      </c>
      <c r="AD37" s="23">
        <f t="shared" si="58"/>
        <v>23733.2913288</v>
      </c>
      <c r="AE37" s="23">
        <f t="shared" si="58"/>
        <v>15987.913771399999</v>
      </c>
      <c r="AF37" s="23">
        <f t="shared" si="58"/>
        <v>32325.241216000002</v>
      </c>
      <c r="AG37" s="23">
        <f t="shared" si="58"/>
        <v>32883.194338</v>
      </c>
      <c r="AH37" s="23">
        <f t="shared" si="58"/>
        <v>32660.972324799994</v>
      </c>
      <c r="AI37" s="23">
        <f t="shared" si="58"/>
        <v>35064.0721014</v>
      </c>
      <c r="AJ37" s="23">
        <f t="shared" si="58"/>
        <v>38196.704070399996</v>
      </c>
      <c r="AK37" s="23">
        <f t="shared" si="58"/>
        <v>20679.804795000004</v>
      </c>
      <c r="AL37" s="23">
        <f t="shared" si="58"/>
        <v>38729.196315</v>
      </c>
      <c r="AM37" s="23">
        <f t="shared" si="58"/>
        <v>38678.885865</v>
      </c>
      <c r="AN37" s="23">
        <f t="shared" si="58"/>
        <v>19594.751629600003</v>
      </c>
      <c r="AO37" s="23">
        <f t="shared" si="58"/>
        <v>40888.1771326</v>
      </c>
      <c r="AP37" s="23">
        <f t="shared" si="58"/>
        <v>33602.375119799995</v>
      </c>
      <c r="AQ37" s="23">
        <f t="shared" si="58"/>
        <v>25158.8846758</v>
      </c>
      <c r="AR37" s="23">
        <f t="shared" si="58"/>
        <v>20935.987246799996</v>
      </c>
      <c r="AS37" s="23">
        <f aca="true" t="shared" si="59" ref="AS37:BL37">AS12+AS16+AS21+AS25+AS29+AS34</f>
        <v>38401.14112120001</v>
      </c>
      <c r="AT37" s="23">
        <f t="shared" si="59"/>
        <v>60091.585775</v>
      </c>
      <c r="AU37" s="23">
        <f t="shared" si="59"/>
        <v>36187.88273320001</v>
      </c>
      <c r="AV37" s="23">
        <f t="shared" si="59"/>
        <v>24094.934156199997</v>
      </c>
      <c r="AW37" s="23">
        <f t="shared" si="59"/>
        <v>52677.09978319999</v>
      </c>
      <c r="AX37" s="23">
        <f t="shared" si="59"/>
        <v>55089.554533200004</v>
      </c>
      <c r="AY37" s="23">
        <f t="shared" si="59"/>
        <v>35639.853696</v>
      </c>
      <c r="AZ37" s="23">
        <f t="shared" si="59"/>
        <v>36160.8517296</v>
      </c>
      <c r="BA37" s="23">
        <f t="shared" si="59"/>
        <v>36398.481298599996</v>
      </c>
      <c r="BB37" s="23">
        <f t="shared" si="59"/>
        <v>36258.529968999996</v>
      </c>
      <c r="BC37" s="23">
        <f t="shared" si="59"/>
        <v>16651.877671399998</v>
      </c>
      <c r="BD37" s="23">
        <f t="shared" si="59"/>
        <v>30542.010376</v>
      </c>
      <c r="BE37" s="23">
        <f t="shared" si="59"/>
        <v>32388.013677999996</v>
      </c>
      <c r="BF37" s="23">
        <f t="shared" si="59"/>
        <v>31575.275864799998</v>
      </c>
      <c r="BG37" s="23">
        <f t="shared" si="59"/>
        <v>35798.216275399995</v>
      </c>
      <c r="BH37" s="23">
        <f t="shared" si="59"/>
        <v>36791.1023104</v>
      </c>
      <c r="BI37" s="23">
        <f t="shared" si="59"/>
        <v>21069.870491800004</v>
      </c>
      <c r="BJ37" s="23">
        <f t="shared" si="59"/>
        <v>35539.139803800004</v>
      </c>
      <c r="BK37" s="23">
        <f t="shared" si="59"/>
        <v>35564.0996898</v>
      </c>
      <c r="BL37" s="23">
        <f t="shared" si="59"/>
        <v>31331.730209</v>
      </c>
      <c r="BM37" s="23">
        <f>BM12+BM16+BM21+BM25+BM29+BM34</f>
        <v>17465.407129600004</v>
      </c>
      <c r="BN37" s="23">
        <f>BN12+BN16+BN21+BN25+BN29+BN34</f>
        <v>37731.805132600006</v>
      </c>
      <c r="BO37" s="23">
        <f>BO12+BO16+BO21+BO25+BO29+BO34</f>
        <v>30349.527814799996</v>
      </c>
      <c r="BP37" s="23">
        <f>BP12+BP16+BP21+BP25+BP29+BP34</f>
        <v>26678.4389158</v>
      </c>
      <c r="BQ37" s="23">
        <f>BQ12+BQ16+BQ21+BQ25+BQ29+BQ34</f>
        <v>22637.957734800002</v>
      </c>
      <c r="BR37" s="24">
        <f>SUM(C37:BQ37)</f>
        <v>2202928.1126926006</v>
      </c>
    </row>
    <row r="38" spans="3:69" s="17" customFormat="1" ht="13.5" customHeight="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</row>
    <row r="39" spans="3:69" s="17" customFormat="1" ht="13.5" customHeight="1">
      <c r="C39" s="26">
        <f>C37/C9/12</f>
        <v>4.887647500588408</v>
      </c>
      <c r="D39" s="26">
        <f>D37/D9/12</f>
        <v>5.381718800351802</v>
      </c>
      <c r="E39" s="26">
        <f>E37/E9/12</f>
        <v>5.109188871573952</v>
      </c>
      <c r="F39" s="26">
        <f aca="true" t="shared" si="60" ref="F39:Y39">F37/F9/12</f>
        <v>5.384191405053599</v>
      </c>
      <c r="G39" s="26">
        <f t="shared" si="60"/>
        <v>4.940815784283981</v>
      </c>
      <c r="H39" s="26">
        <f t="shared" si="60"/>
        <v>4.832000461971076</v>
      </c>
      <c r="I39" s="26">
        <f t="shared" si="60"/>
        <v>5.166632078525642</v>
      </c>
      <c r="J39" s="26">
        <f t="shared" si="60"/>
        <v>5.083382398698359</v>
      </c>
      <c r="K39" s="26">
        <f t="shared" si="60"/>
        <v>4.833206989128736</v>
      </c>
      <c r="L39" s="26">
        <f t="shared" si="60"/>
        <v>5.23854314452749</v>
      </c>
      <c r="M39" s="26">
        <f t="shared" si="60"/>
        <v>5.269670577566438</v>
      </c>
      <c r="N39" s="26">
        <f t="shared" si="60"/>
        <v>4.629776820691052</v>
      </c>
      <c r="O39" s="26">
        <f t="shared" si="60"/>
        <v>4.978123213540781</v>
      </c>
      <c r="P39" s="26">
        <f t="shared" si="60"/>
        <v>5.233856098946029</v>
      </c>
      <c r="Q39" s="26">
        <f t="shared" si="60"/>
        <v>5.36880400435674</v>
      </c>
      <c r="R39" s="26">
        <f t="shared" si="60"/>
        <v>4.698096801014657</v>
      </c>
      <c r="S39" s="26">
        <f t="shared" si="60"/>
        <v>4.667463293162082</v>
      </c>
      <c r="T39" s="26">
        <f t="shared" si="60"/>
        <v>4.793863885406031</v>
      </c>
      <c r="U39" s="26">
        <f t="shared" si="60"/>
        <v>5.048181356992641</v>
      </c>
      <c r="V39" s="26">
        <f t="shared" si="60"/>
        <v>4.831791301634263</v>
      </c>
      <c r="W39" s="26">
        <f t="shared" si="60"/>
        <v>5.0665219705882345</v>
      </c>
      <c r="X39" s="26">
        <f t="shared" si="60"/>
        <v>5.005585396898284</v>
      </c>
      <c r="Y39" s="26">
        <f t="shared" si="60"/>
        <v>4.9754265903589925</v>
      </c>
      <c r="Z39" s="26">
        <f>Z37/Z9/12</f>
        <v>4.844215085974799</v>
      </c>
      <c r="AA39" s="26">
        <f aca="true" t="shared" si="61" ref="AA39:AR39">AA37/AA9/12</f>
        <v>4.8491700608891</v>
      </c>
      <c r="AB39" s="26">
        <f t="shared" si="61"/>
        <v>4.955784617437723</v>
      </c>
      <c r="AC39" s="26">
        <f t="shared" si="61"/>
        <v>4.920236857907253</v>
      </c>
      <c r="AD39" s="26">
        <f t="shared" si="61"/>
        <v>4.791119858042636</v>
      </c>
      <c r="AE39" s="26">
        <f t="shared" si="61"/>
        <v>5.106654456177335</v>
      </c>
      <c r="AF39" s="26">
        <f t="shared" si="61"/>
        <v>5.430988107526883</v>
      </c>
      <c r="AG39" s="26">
        <f t="shared" si="61"/>
        <v>5.239514712874443</v>
      </c>
      <c r="AH39" s="26">
        <f t="shared" si="61"/>
        <v>5.246236880750449</v>
      </c>
      <c r="AI39" s="26">
        <f t="shared" si="61"/>
        <v>4.9957360376987525</v>
      </c>
      <c r="AJ39" s="26">
        <f t="shared" si="61"/>
        <v>5.465416676739927</v>
      </c>
      <c r="AK39" s="26">
        <f t="shared" si="61"/>
        <v>5.249214335211698</v>
      </c>
      <c r="AL39" s="26">
        <f t="shared" si="61"/>
        <v>5.376366860319841</v>
      </c>
      <c r="AM39" s="26">
        <f t="shared" si="61"/>
        <v>5.451108555301878</v>
      </c>
      <c r="AN39" s="26">
        <f t="shared" si="61"/>
        <v>5.308504451018639</v>
      </c>
      <c r="AO39" s="26">
        <f t="shared" si="61"/>
        <v>5.138513187126125</v>
      </c>
      <c r="AP39" s="26">
        <f t="shared" si="61"/>
        <v>5.125751284367563</v>
      </c>
      <c r="AQ39" s="26">
        <f t="shared" si="61"/>
        <v>5.085068452542647</v>
      </c>
      <c r="AR39" s="26">
        <f t="shared" si="61"/>
        <v>5.074652716404885</v>
      </c>
      <c r="AS39" s="26">
        <f aca="true" t="shared" si="62" ref="AS39:BL39">AS37/AS9/12</f>
        <v>4.832520527685493</v>
      </c>
      <c r="AT39" s="26">
        <f t="shared" si="62"/>
        <v>5.071019896624473</v>
      </c>
      <c r="AU39" s="26">
        <f t="shared" si="62"/>
        <v>5.16202823422344</v>
      </c>
      <c r="AV39" s="26">
        <f t="shared" si="62"/>
        <v>5.023545608414644</v>
      </c>
      <c r="AW39" s="26">
        <f t="shared" si="62"/>
        <v>5.139028699680011</v>
      </c>
      <c r="AX39" s="26">
        <f t="shared" si="62"/>
        <v>5.296868825545172</v>
      </c>
      <c r="AY39" s="26">
        <f t="shared" si="62"/>
        <v>5.156228833333333</v>
      </c>
      <c r="AZ39" s="26">
        <f t="shared" si="62"/>
        <v>5.042510560240964</v>
      </c>
      <c r="BA39" s="26">
        <f t="shared" si="62"/>
        <v>5.105549191858834</v>
      </c>
      <c r="BB39" s="26">
        <f t="shared" si="62"/>
        <v>5.065455430148085</v>
      </c>
      <c r="BC39" s="26">
        <f t="shared" si="62"/>
        <v>5.318729293279673</v>
      </c>
      <c r="BD39" s="26">
        <f t="shared" si="62"/>
        <v>5.13138615188172</v>
      </c>
      <c r="BE39" s="26">
        <f t="shared" si="62"/>
        <v>5.160614034098151</v>
      </c>
      <c r="BF39" s="26">
        <f t="shared" si="62"/>
        <v>5.071844619763557</v>
      </c>
      <c r="BG39" s="26">
        <f t="shared" si="62"/>
        <v>5.10033285966262</v>
      </c>
      <c r="BH39" s="26">
        <f t="shared" si="62"/>
        <v>5.26429463003663</v>
      </c>
      <c r="BI39" s="26">
        <f t="shared" si="62"/>
        <v>5.348225833028735</v>
      </c>
      <c r="BJ39" s="26">
        <f t="shared" si="62"/>
        <v>4.933524876978178</v>
      </c>
      <c r="BK39" s="26">
        <f t="shared" si="62"/>
        <v>5.012134236681888</v>
      </c>
      <c r="BL39" s="26">
        <f t="shared" si="62"/>
        <v>5.0551355613101</v>
      </c>
      <c r="BM39" s="26">
        <f>BM37/BM9/12</f>
        <v>4.731633921109667</v>
      </c>
      <c r="BN39" s="26">
        <f>BN37/BN9/12</f>
        <v>4.741844509701906</v>
      </c>
      <c r="BO39" s="26">
        <f>BO37/BO9/12</f>
        <v>4.629557601867106</v>
      </c>
      <c r="BP39" s="26">
        <f>BP37/BP9/12</f>
        <v>5.392198018392755</v>
      </c>
      <c r="BQ39" s="26">
        <f>BQ37/BQ9/12</f>
        <v>5.487191616928446</v>
      </c>
    </row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D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2015-11-27T07:51:45Z</dcterms:modified>
  <cp:category/>
  <cp:version/>
  <cp:contentType/>
  <cp:contentStatus/>
</cp:coreProperties>
</file>